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Suprim\"/>
    </mc:Choice>
  </mc:AlternateContent>
  <bookViews>
    <workbookView xWindow="-120" yWindow="-120" windowWidth="20736" windowHeight="11160" tabRatio="819"/>
  </bookViews>
  <sheets>
    <sheet name="CCH-4595" sheetId="36" r:id="rId1"/>
    <sheet name="CSH-4595" sheetId="37" r:id="rId2"/>
    <sheet name="Sheet1" sheetId="35" r:id="rId3"/>
  </sheets>
  <definedNames>
    <definedName name="_xlnm.Print_Area" localSheetId="0">'CCH-4595'!$A$1:$M$162</definedName>
    <definedName name="_xlnm.Print_Area" localSheetId="1">'CSH-4595'!$A$1:$M$155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6" i="37" l="1"/>
  <c r="I139" i="37"/>
  <c r="I140" i="37"/>
  <c r="I141" i="37"/>
  <c r="I142" i="37"/>
  <c r="I143" i="37"/>
  <c r="I144" i="37"/>
  <c r="I145" i="37"/>
  <c r="I138" i="37"/>
  <c r="I146" i="37" s="1"/>
  <c r="F146" i="37"/>
  <c r="I153" i="36" l="1"/>
  <c r="I146" i="36"/>
  <c r="I147" i="36"/>
  <c r="I148" i="36"/>
  <c r="I149" i="36"/>
  <c r="I150" i="36"/>
  <c r="I151" i="36"/>
  <c r="I152" i="36"/>
  <c r="I145" i="36"/>
  <c r="F153" i="36"/>
  <c r="G47" i="36" l="1"/>
  <c r="G46" i="36"/>
  <c r="G45" i="36"/>
  <c r="G44" i="36"/>
  <c r="G43" i="36"/>
  <c r="G42" i="36"/>
  <c r="G40" i="37"/>
  <c r="G39" i="37"/>
  <c r="G38" i="37"/>
  <c r="G37" i="37"/>
  <c r="G36" i="37"/>
  <c r="G35" i="37"/>
  <c r="F32" i="37"/>
  <c r="G33" i="37"/>
  <c r="G31" i="37"/>
  <c r="G30" i="37"/>
  <c r="G29" i="37"/>
  <c r="G27" i="37"/>
  <c r="G26" i="37"/>
  <c r="G24" i="37"/>
  <c r="G22" i="37"/>
  <c r="G21" i="37"/>
  <c r="G19" i="37"/>
  <c r="G18" i="37"/>
  <c r="G16" i="37"/>
  <c r="G15" i="37"/>
  <c r="G13" i="37"/>
  <c r="G33" i="36"/>
  <c r="G40" i="36"/>
  <c r="G39" i="36"/>
  <c r="G38" i="36"/>
  <c r="G37" i="36"/>
  <c r="G36" i="36"/>
  <c r="G35" i="36"/>
  <c r="I17" i="36" l="1"/>
  <c r="K17" i="36" s="1"/>
  <c r="G29" i="36"/>
  <c r="G26" i="36"/>
  <c r="G22" i="36"/>
  <c r="G19" i="36"/>
  <c r="G13" i="36"/>
  <c r="G16" i="36"/>
  <c r="F118" i="37" l="1"/>
  <c r="I117" i="37"/>
  <c r="K117" i="37" s="1"/>
  <c r="I116" i="37"/>
  <c r="K116" i="37" s="1"/>
  <c r="I115" i="37"/>
  <c r="K115" i="37" s="1"/>
  <c r="I114" i="37"/>
  <c r="K114" i="37" s="1"/>
  <c r="I113" i="37"/>
  <c r="K113" i="37" s="1"/>
  <c r="I112" i="37"/>
  <c r="F111" i="37"/>
  <c r="I110" i="37"/>
  <c r="K110" i="37" s="1"/>
  <c r="I109" i="37"/>
  <c r="K109" i="37" s="1"/>
  <c r="I108" i="37"/>
  <c r="K108" i="37" s="1"/>
  <c r="I107" i="37"/>
  <c r="K107" i="37" s="1"/>
  <c r="I106" i="37"/>
  <c r="K106" i="37" s="1"/>
  <c r="I105" i="37"/>
  <c r="F104" i="37"/>
  <c r="I103" i="37"/>
  <c r="K103" i="37" s="1"/>
  <c r="I102" i="37"/>
  <c r="K102" i="37" s="1"/>
  <c r="I101" i="37"/>
  <c r="K101" i="37" s="1"/>
  <c r="I100" i="37"/>
  <c r="K100" i="37" s="1"/>
  <c r="I99" i="37"/>
  <c r="K99" i="37" s="1"/>
  <c r="I98" i="37"/>
  <c r="F97" i="37"/>
  <c r="I96" i="37"/>
  <c r="K96" i="37" s="1"/>
  <c r="I95" i="37"/>
  <c r="K95" i="37" s="1"/>
  <c r="I94" i="37"/>
  <c r="K94" i="37" s="1"/>
  <c r="I93" i="37"/>
  <c r="K93" i="37" s="1"/>
  <c r="I92" i="37"/>
  <c r="K92" i="37" s="1"/>
  <c r="I91" i="37"/>
  <c r="F90" i="37"/>
  <c r="I89" i="37"/>
  <c r="K89" i="37" s="1"/>
  <c r="I88" i="37"/>
  <c r="K88" i="37" s="1"/>
  <c r="I87" i="37"/>
  <c r="K87" i="37" s="1"/>
  <c r="I86" i="37"/>
  <c r="K86" i="37" s="1"/>
  <c r="I85" i="37"/>
  <c r="K85" i="37" s="1"/>
  <c r="I84" i="37"/>
  <c r="K84" i="37" s="1"/>
  <c r="F83" i="37"/>
  <c r="I82" i="37"/>
  <c r="K82" i="37" s="1"/>
  <c r="I81" i="37"/>
  <c r="K81" i="37" s="1"/>
  <c r="I80" i="37"/>
  <c r="K80" i="37" s="1"/>
  <c r="I79" i="37"/>
  <c r="K79" i="37" s="1"/>
  <c r="I78" i="37"/>
  <c r="K78" i="37" s="1"/>
  <c r="I77" i="37"/>
  <c r="F125" i="36"/>
  <c r="I124" i="36"/>
  <c r="K124" i="36" s="1"/>
  <c r="I123" i="36"/>
  <c r="K123" i="36" s="1"/>
  <c r="I122" i="36"/>
  <c r="K122" i="36" s="1"/>
  <c r="I121" i="36"/>
  <c r="K121" i="36" s="1"/>
  <c r="I120" i="36"/>
  <c r="K120" i="36" s="1"/>
  <c r="I119" i="36"/>
  <c r="F118" i="36"/>
  <c r="I117" i="36"/>
  <c r="K117" i="36" s="1"/>
  <c r="I116" i="36"/>
  <c r="K116" i="36" s="1"/>
  <c r="I115" i="36"/>
  <c r="K115" i="36" s="1"/>
  <c r="I114" i="36"/>
  <c r="K114" i="36" s="1"/>
  <c r="I113" i="36"/>
  <c r="K113" i="36" s="1"/>
  <c r="I112" i="36"/>
  <c r="F111" i="36"/>
  <c r="I110" i="36"/>
  <c r="K110" i="36" s="1"/>
  <c r="I109" i="36"/>
  <c r="K109" i="36" s="1"/>
  <c r="I108" i="36"/>
  <c r="K108" i="36" s="1"/>
  <c r="I107" i="36"/>
  <c r="K107" i="36" s="1"/>
  <c r="I106" i="36"/>
  <c r="K106" i="36" s="1"/>
  <c r="I105" i="36"/>
  <c r="F104" i="36"/>
  <c r="I103" i="36"/>
  <c r="K103" i="36" s="1"/>
  <c r="I102" i="36"/>
  <c r="K102" i="36" s="1"/>
  <c r="I101" i="36"/>
  <c r="K101" i="36" s="1"/>
  <c r="I100" i="36"/>
  <c r="K100" i="36" s="1"/>
  <c r="I99" i="36"/>
  <c r="K99" i="36" s="1"/>
  <c r="I98" i="36"/>
  <c r="K98" i="36" s="1"/>
  <c r="F97" i="36"/>
  <c r="I96" i="36"/>
  <c r="K96" i="36" s="1"/>
  <c r="I95" i="36"/>
  <c r="K95" i="36" s="1"/>
  <c r="I94" i="36"/>
  <c r="K94" i="36" s="1"/>
  <c r="I93" i="36"/>
  <c r="K93" i="36" s="1"/>
  <c r="I92" i="36"/>
  <c r="K92" i="36" s="1"/>
  <c r="I91" i="36"/>
  <c r="K91" i="36" s="1"/>
  <c r="F90" i="36"/>
  <c r="I89" i="36"/>
  <c r="K89" i="36" s="1"/>
  <c r="I88" i="36"/>
  <c r="K88" i="36" s="1"/>
  <c r="I87" i="36"/>
  <c r="K87" i="36" s="1"/>
  <c r="I86" i="36"/>
  <c r="K86" i="36" s="1"/>
  <c r="I85" i="36"/>
  <c r="K85" i="36" s="1"/>
  <c r="I84" i="36"/>
  <c r="K84" i="36" s="1"/>
  <c r="I126" i="36"/>
  <c r="K126" i="36" s="1"/>
  <c r="I127" i="36"/>
  <c r="K127" i="36" s="1"/>
  <c r="I128" i="36"/>
  <c r="K128" i="36" s="1"/>
  <c r="I129" i="36"/>
  <c r="K129" i="36" s="1"/>
  <c r="I130" i="36"/>
  <c r="K130" i="36" s="1"/>
  <c r="I131" i="36"/>
  <c r="K131" i="36" s="1"/>
  <c r="I132" i="36"/>
  <c r="K132" i="36" s="1"/>
  <c r="I111" i="37" l="1"/>
  <c r="I97" i="37"/>
  <c r="I83" i="37"/>
  <c r="K77" i="37"/>
  <c r="K83" i="37" s="1"/>
  <c r="K91" i="37"/>
  <c r="K97" i="37" s="1"/>
  <c r="I104" i="37"/>
  <c r="I118" i="37"/>
  <c r="K90" i="37"/>
  <c r="I90" i="37"/>
  <c r="K112" i="37"/>
  <c r="K118" i="37" s="1"/>
  <c r="K105" i="37"/>
  <c r="K111" i="37" s="1"/>
  <c r="K98" i="37"/>
  <c r="K104" i="37" s="1"/>
  <c r="I125" i="36"/>
  <c r="K119" i="36"/>
  <c r="K125" i="36" s="1"/>
  <c r="I118" i="36"/>
  <c r="I111" i="36"/>
  <c r="K112" i="36"/>
  <c r="K118" i="36" s="1"/>
  <c r="K105" i="36"/>
  <c r="K111" i="36" s="1"/>
  <c r="K90" i="36"/>
  <c r="I90" i="36"/>
  <c r="K97" i="36"/>
  <c r="I97" i="36"/>
  <c r="K104" i="36"/>
  <c r="I104" i="36"/>
  <c r="I61" i="37"/>
  <c r="I60" i="37"/>
  <c r="I59" i="37"/>
  <c r="I57" i="37"/>
  <c r="I56" i="37"/>
  <c r="I58" i="37"/>
  <c r="I64" i="37"/>
  <c r="I65" i="37"/>
  <c r="I66" i="37"/>
  <c r="I67" i="37"/>
  <c r="I68" i="37"/>
  <c r="I63" i="37"/>
  <c r="G11" i="37"/>
  <c r="G10" i="37"/>
  <c r="G9" i="37"/>
  <c r="G8" i="37"/>
  <c r="G7" i="37"/>
  <c r="G6" i="37"/>
  <c r="J38" i="35" l="1"/>
  <c r="J39" i="35"/>
  <c r="J40" i="35"/>
  <c r="J41" i="35"/>
  <c r="J42" i="35"/>
  <c r="J43" i="35"/>
  <c r="J37" i="35"/>
  <c r="J36" i="35"/>
  <c r="J35" i="35"/>
  <c r="J28" i="35"/>
  <c r="J29" i="35"/>
  <c r="J30" i="35"/>
  <c r="J31" i="35"/>
  <c r="J32" i="35"/>
  <c r="J33" i="35"/>
  <c r="J27" i="35"/>
  <c r="J26" i="35"/>
  <c r="J25" i="35"/>
  <c r="I155" i="37"/>
  <c r="K155" i="37" s="1"/>
  <c r="I154" i="37"/>
  <c r="K154" i="37" s="1"/>
  <c r="I153" i="37"/>
  <c r="K153" i="37" s="1"/>
  <c r="I152" i="37"/>
  <c r="K152" i="37" s="1"/>
  <c r="I151" i="37"/>
  <c r="K151" i="37" s="1"/>
  <c r="I150" i="37"/>
  <c r="K150" i="37" s="1"/>
  <c r="I149" i="37"/>
  <c r="K149" i="37" s="1"/>
  <c r="I148" i="37"/>
  <c r="K148" i="37" s="1"/>
  <c r="I147" i="37"/>
  <c r="K147" i="37" s="1"/>
  <c r="J137" i="37"/>
  <c r="I136" i="37"/>
  <c r="K136" i="37" s="1"/>
  <c r="I135" i="37"/>
  <c r="K135" i="37" s="1"/>
  <c r="I134" i="37"/>
  <c r="K134" i="37" s="1"/>
  <c r="I133" i="37"/>
  <c r="K133" i="37" s="1"/>
  <c r="I132" i="37"/>
  <c r="K132" i="37" s="1"/>
  <c r="I131" i="37"/>
  <c r="K131" i="37" s="1"/>
  <c r="I130" i="37"/>
  <c r="K130" i="37" s="1"/>
  <c r="I129" i="37"/>
  <c r="K129" i="37" s="1"/>
  <c r="I128" i="37"/>
  <c r="K128" i="37" s="1"/>
  <c r="I127" i="37"/>
  <c r="K127" i="37" s="1"/>
  <c r="I126" i="37"/>
  <c r="K126" i="37" s="1"/>
  <c r="I125" i="37"/>
  <c r="K125" i="37" s="1"/>
  <c r="I124" i="37"/>
  <c r="K124" i="37" s="1"/>
  <c r="I123" i="37"/>
  <c r="K123" i="37" s="1"/>
  <c r="I122" i="37"/>
  <c r="K122" i="37" s="1"/>
  <c r="I121" i="37"/>
  <c r="K121" i="37" s="1"/>
  <c r="I120" i="37"/>
  <c r="K120" i="37" s="1"/>
  <c r="I119" i="37"/>
  <c r="F76" i="37"/>
  <c r="I75" i="37"/>
  <c r="K75" i="37" s="1"/>
  <c r="I74" i="37"/>
  <c r="K74" i="37" s="1"/>
  <c r="I73" i="37"/>
  <c r="K73" i="37" s="1"/>
  <c r="I72" i="37"/>
  <c r="K72" i="37" s="1"/>
  <c r="I71" i="37"/>
  <c r="K71" i="37" s="1"/>
  <c r="I70" i="37"/>
  <c r="K70" i="37" s="1"/>
  <c r="J69" i="37"/>
  <c r="F69" i="37"/>
  <c r="K68" i="37"/>
  <c r="K67" i="37"/>
  <c r="K66" i="37"/>
  <c r="K65" i="37"/>
  <c r="K64" i="37"/>
  <c r="J62" i="37"/>
  <c r="F62" i="37"/>
  <c r="K61" i="37"/>
  <c r="K60" i="37"/>
  <c r="K59" i="37"/>
  <c r="K58" i="37"/>
  <c r="K57" i="37"/>
  <c r="J55" i="37"/>
  <c r="F55" i="37"/>
  <c r="I54" i="37"/>
  <c r="K54" i="37" s="1"/>
  <c r="I53" i="37"/>
  <c r="K53" i="37" s="1"/>
  <c r="I52" i="37"/>
  <c r="K52" i="37" s="1"/>
  <c r="I51" i="37"/>
  <c r="K51" i="37" s="1"/>
  <c r="I50" i="37"/>
  <c r="K50" i="37" s="1"/>
  <c r="I49" i="37"/>
  <c r="J48" i="37"/>
  <c r="F48" i="37"/>
  <c r="I47" i="37"/>
  <c r="K47" i="37" s="1"/>
  <c r="I46" i="37"/>
  <c r="K46" i="37" s="1"/>
  <c r="I45" i="37"/>
  <c r="K45" i="37" s="1"/>
  <c r="I44" i="37"/>
  <c r="K44" i="37" s="1"/>
  <c r="I43" i="37"/>
  <c r="K43" i="37" s="1"/>
  <c r="I42" i="37"/>
  <c r="F41" i="37"/>
  <c r="I40" i="37"/>
  <c r="I39" i="37"/>
  <c r="I38" i="37"/>
  <c r="I37" i="37"/>
  <c r="I36" i="37"/>
  <c r="J35" i="37"/>
  <c r="J37" i="37" s="1"/>
  <c r="I35" i="37"/>
  <c r="L34" i="37"/>
  <c r="J34" i="37"/>
  <c r="J36" i="37" s="1"/>
  <c r="F34" i="37"/>
  <c r="I33" i="37"/>
  <c r="J32" i="37"/>
  <c r="I31" i="37"/>
  <c r="K31" i="37" s="1"/>
  <c r="I30" i="37"/>
  <c r="K30" i="37" s="1"/>
  <c r="I29" i="37"/>
  <c r="K29" i="37" s="1"/>
  <c r="I28" i="37"/>
  <c r="K28" i="37" s="1"/>
  <c r="I27" i="37"/>
  <c r="K27" i="37" s="1"/>
  <c r="I26" i="37"/>
  <c r="K26" i="37" s="1"/>
  <c r="I25" i="37"/>
  <c r="K25" i="37" s="1"/>
  <c r="I24" i="37"/>
  <c r="K24" i="37" s="1"/>
  <c r="I23" i="37"/>
  <c r="K23" i="37" s="1"/>
  <c r="I22" i="37"/>
  <c r="K22" i="37" s="1"/>
  <c r="I21" i="37"/>
  <c r="K21" i="37" s="1"/>
  <c r="I20" i="37"/>
  <c r="K20" i="37" s="1"/>
  <c r="I19" i="37"/>
  <c r="K19" i="37" s="1"/>
  <c r="I18" i="37"/>
  <c r="K18" i="37" s="1"/>
  <c r="I17" i="37"/>
  <c r="K17" i="37" s="1"/>
  <c r="I16" i="37"/>
  <c r="K16" i="37" s="1"/>
  <c r="I15" i="37"/>
  <c r="K15" i="37" s="1"/>
  <c r="I14" i="37"/>
  <c r="K14" i="37" s="1"/>
  <c r="I13" i="37"/>
  <c r="K13" i="37" s="1"/>
  <c r="J12" i="37"/>
  <c r="F12" i="37"/>
  <c r="I11" i="37"/>
  <c r="K11" i="37" s="1"/>
  <c r="I10" i="37"/>
  <c r="K10" i="37" s="1"/>
  <c r="I9" i="37"/>
  <c r="K9" i="37" s="1"/>
  <c r="I8" i="37"/>
  <c r="K8" i="37" s="1"/>
  <c r="I7" i="37"/>
  <c r="K7" i="37" s="1"/>
  <c r="I6" i="37"/>
  <c r="K6" i="37" s="1"/>
  <c r="G31" i="36"/>
  <c r="I31" i="36" s="1"/>
  <c r="K31" i="36" s="1"/>
  <c r="K76" i="37" l="1"/>
  <c r="I137" i="37"/>
  <c r="I76" i="37"/>
  <c r="I69" i="37"/>
  <c r="I62" i="37"/>
  <c r="I55" i="37"/>
  <c r="I48" i="37"/>
  <c r="I41" i="37"/>
  <c r="K33" i="37"/>
  <c r="K34" i="37" s="1"/>
  <c r="I34" i="37"/>
  <c r="J39" i="37"/>
  <c r="K39" i="37" s="1"/>
  <c r="K37" i="37"/>
  <c r="K12" i="37"/>
  <c r="K36" i="37"/>
  <c r="J38" i="37"/>
  <c r="K35" i="37"/>
  <c r="K42" i="37"/>
  <c r="K48" i="37" s="1"/>
  <c r="K49" i="37"/>
  <c r="K55" i="37" s="1"/>
  <c r="K56" i="37"/>
  <c r="K62" i="37" s="1"/>
  <c r="K63" i="37"/>
  <c r="K69" i="37" s="1"/>
  <c r="K119" i="37"/>
  <c r="K137" i="37" s="1"/>
  <c r="I12" i="37"/>
  <c r="I157" i="36"/>
  <c r="K157" i="36" s="1"/>
  <c r="I155" i="36"/>
  <c r="K155" i="36" s="1"/>
  <c r="I154" i="36"/>
  <c r="K154" i="36" s="1"/>
  <c r="I143" i="36"/>
  <c r="K143" i="36" s="1"/>
  <c r="I142" i="36"/>
  <c r="K142" i="36" s="1"/>
  <c r="I141" i="36"/>
  <c r="K141" i="36" s="1"/>
  <c r="I140" i="36"/>
  <c r="K140" i="36" s="1"/>
  <c r="I139" i="36"/>
  <c r="K139" i="36" s="1"/>
  <c r="I138" i="36"/>
  <c r="K138" i="36" s="1"/>
  <c r="I137" i="36"/>
  <c r="K137" i="36" s="1"/>
  <c r="I136" i="36"/>
  <c r="K136" i="36" s="1"/>
  <c r="I135" i="36"/>
  <c r="K135" i="36" s="1"/>
  <c r="I134" i="36"/>
  <c r="K134" i="36" s="1"/>
  <c r="I133" i="36"/>
  <c r="K133" i="36" s="1"/>
  <c r="F83" i="36"/>
  <c r="I82" i="36"/>
  <c r="K82" i="36" s="1"/>
  <c r="I81" i="36"/>
  <c r="K81" i="36" s="1"/>
  <c r="I80" i="36"/>
  <c r="K80" i="36" s="1"/>
  <c r="I79" i="36"/>
  <c r="K79" i="36" s="1"/>
  <c r="I78" i="36"/>
  <c r="K78" i="36" s="1"/>
  <c r="I75" i="36"/>
  <c r="K75" i="36" s="1"/>
  <c r="I74" i="36"/>
  <c r="K74" i="36" s="1"/>
  <c r="I73" i="36"/>
  <c r="K73" i="36" s="1"/>
  <c r="I72" i="36"/>
  <c r="K72" i="36" s="1"/>
  <c r="I71" i="36"/>
  <c r="K71" i="36" s="1"/>
  <c r="F76" i="36"/>
  <c r="J43" i="36"/>
  <c r="J45" i="36" s="1"/>
  <c r="J47" i="36" s="1"/>
  <c r="I47" i="36"/>
  <c r="I46" i="36"/>
  <c r="I45" i="36"/>
  <c r="I44" i="36"/>
  <c r="I43" i="36"/>
  <c r="I42" i="36"/>
  <c r="F48" i="36"/>
  <c r="I40" i="36"/>
  <c r="I39" i="36"/>
  <c r="I38" i="36"/>
  <c r="I37" i="36"/>
  <c r="I36" i="36"/>
  <c r="I35" i="36"/>
  <c r="F41" i="36"/>
  <c r="L34" i="36"/>
  <c r="J34" i="36"/>
  <c r="J36" i="36" s="1"/>
  <c r="J38" i="36" s="1"/>
  <c r="J40" i="36" s="1"/>
  <c r="J42" i="36" s="1"/>
  <c r="F34" i="36"/>
  <c r="I68" i="36"/>
  <c r="K68" i="36" s="1"/>
  <c r="I67" i="36"/>
  <c r="K67" i="36" s="1"/>
  <c r="I66" i="36"/>
  <c r="K66" i="36" s="1"/>
  <c r="I65" i="36"/>
  <c r="K65" i="36" s="1"/>
  <c r="I64" i="36"/>
  <c r="K64" i="36" s="1"/>
  <c r="F69" i="36"/>
  <c r="F62" i="36"/>
  <c r="I61" i="36"/>
  <c r="K61" i="36" s="1"/>
  <c r="I60" i="36"/>
  <c r="K60" i="36" s="1"/>
  <c r="I59" i="36"/>
  <c r="K59" i="36" s="1"/>
  <c r="I58" i="36"/>
  <c r="K58" i="36" s="1"/>
  <c r="I57" i="36"/>
  <c r="K57" i="36" s="1"/>
  <c r="I56" i="36"/>
  <c r="K56" i="36" s="1"/>
  <c r="F55" i="36"/>
  <c r="I54" i="36"/>
  <c r="K54" i="36" s="1"/>
  <c r="I53" i="36"/>
  <c r="K53" i="36" s="1"/>
  <c r="I52" i="36"/>
  <c r="K52" i="36" s="1"/>
  <c r="I51" i="36"/>
  <c r="K51" i="36" s="1"/>
  <c r="I50" i="36"/>
  <c r="K50" i="36" s="1"/>
  <c r="F32" i="36"/>
  <c r="J32" i="36"/>
  <c r="G30" i="36"/>
  <c r="I30" i="36" s="1"/>
  <c r="K30" i="36" s="1"/>
  <c r="I28" i="36"/>
  <c r="K28" i="36" s="1"/>
  <c r="G27" i="36"/>
  <c r="I27" i="36" s="1"/>
  <c r="K27" i="36" s="1"/>
  <c r="I26" i="36"/>
  <c r="K26" i="36" s="1"/>
  <c r="I25" i="36"/>
  <c r="K25" i="36" s="1"/>
  <c r="G24" i="36"/>
  <c r="I24" i="36" s="1"/>
  <c r="K24" i="36" s="1"/>
  <c r="I23" i="36"/>
  <c r="K23" i="36" s="1"/>
  <c r="I22" i="36"/>
  <c r="K22" i="36" s="1"/>
  <c r="G21" i="36"/>
  <c r="I21" i="36" s="1"/>
  <c r="K21" i="36" s="1"/>
  <c r="I20" i="36"/>
  <c r="K20" i="36" s="1"/>
  <c r="I19" i="36"/>
  <c r="K19" i="36" s="1"/>
  <c r="I29" i="36"/>
  <c r="K29" i="36" s="1"/>
  <c r="G18" i="36"/>
  <c r="I18" i="36" s="1"/>
  <c r="K18" i="36" s="1"/>
  <c r="I16" i="36"/>
  <c r="K16" i="36" s="1"/>
  <c r="H21" i="35"/>
  <c r="G21" i="35"/>
  <c r="F21" i="35"/>
  <c r="E21" i="35"/>
  <c r="D21" i="35"/>
  <c r="H20" i="35"/>
  <c r="G20" i="35"/>
  <c r="F20" i="35"/>
  <c r="E20" i="35"/>
  <c r="D20" i="35"/>
  <c r="H19" i="35"/>
  <c r="G19" i="35"/>
  <c r="F19" i="35"/>
  <c r="E19" i="35"/>
  <c r="D19" i="35"/>
  <c r="H18" i="35"/>
  <c r="G18" i="35"/>
  <c r="F18" i="35"/>
  <c r="E18" i="35"/>
  <c r="D18" i="35"/>
  <c r="H17" i="35"/>
  <c r="G17" i="35"/>
  <c r="F17" i="35"/>
  <c r="E17" i="35"/>
  <c r="D17" i="35"/>
  <c r="H16" i="35"/>
  <c r="G16" i="35"/>
  <c r="F16" i="35"/>
  <c r="E16" i="35"/>
  <c r="D16" i="35"/>
  <c r="H15" i="35"/>
  <c r="G15" i="35"/>
  <c r="F15" i="35"/>
  <c r="E15" i="35"/>
  <c r="D15" i="35"/>
  <c r="H14" i="35"/>
  <c r="G14" i="35"/>
  <c r="F14" i="35"/>
  <c r="E14" i="35"/>
  <c r="D14" i="35"/>
  <c r="I13" i="35"/>
  <c r="H11" i="35"/>
  <c r="G11" i="35"/>
  <c r="F11" i="35"/>
  <c r="E11" i="35"/>
  <c r="D11" i="35"/>
  <c r="H10" i="35"/>
  <c r="G10" i="35"/>
  <c r="F10" i="35"/>
  <c r="E10" i="35"/>
  <c r="D10" i="35"/>
  <c r="H9" i="35"/>
  <c r="G9" i="35"/>
  <c r="F9" i="35"/>
  <c r="E9" i="35"/>
  <c r="D9" i="35"/>
  <c r="H8" i="35"/>
  <c r="G8" i="35"/>
  <c r="F8" i="35"/>
  <c r="E8" i="35"/>
  <c r="D8" i="35"/>
  <c r="H7" i="35"/>
  <c r="G7" i="35"/>
  <c r="F7" i="35"/>
  <c r="E7" i="35"/>
  <c r="D7" i="35"/>
  <c r="H6" i="35"/>
  <c r="G6" i="35"/>
  <c r="F6" i="35"/>
  <c r="E6" i="35"/>
  <c r="D6" i="35"/>
  <c r="H5" i="35"/>
  <c r="G5" i="35"/>
  <c r="F5" i="35"/>
  <c r="E5" i="35"/>
  <c r="D5" i="35"/>
  <c r="H4" i="35"/>
  <c r="G4" i="35"/>
  <c r="F4" i="35"/>
  <c r="E4" i="35"/>
  <c r="D4" i="35"/>
  <c r="I3" i="35"/>
  <c r="G15" i="36"/>
  <c r="I15" i="36" s="1"/>
  <c r="K15" i="36" s="1"/>
  <c r="I14" i="36"/>
  <c r="K14" i="36" s="1"/>
  <c r="I13" i="36"/>
  <c r="K13" i="36" s="1"/>
  <c r="J40" i="37" l="1"/>
  <c r="K38" i="37"/>
  <c r="I48" i="36"/>
  <c r="I41" i="36"/>
  <c r="J44" i="36"/>
  <c r="J46" i="36" s="1"/>
  <c r="K46" i="36" s="1"/>
  <c r="K42" i="36"/>
  <c r="K36" i="36"/>
  <c r="K40" i="36"/>
  <c r="K38" i="36"/>
  <c r="K62" i="36"/>
  <c r="K43" i="36"/>
  <c r="K47" i="36"/>
  <c r="K45" i="36"/>
  <c r="I62" i="36"/>
  <c r="K40" i="37" l="1"/>
  <c r="K41" i="37" s="1"/>
  <c r="K44" i="36"/>
  <c r="K48" i="36" s="1"/>
  <c r="G11" i="36"/>
  <c r="I11" i="36" s="1"/>
  <c r="K11" i="36" s="1"/>
  <c r="G10" i="36"/>
  <c r="I10" i="36" s="1"/>
  <c r="K10" i="36" s="1"/>
  <c r="G9" i="36"/>
  <c r="I9" i="36" s="1"/>
  <c r="K9" i="36" s="1"/>
  <c r="G8" i="36"/>
  <c r="I8" i="36" s="1"/>
  <c r="K8" i="36" s="1"/>
  <c r="G7" i="36"/>
  <c r="G6" i="36"/>
  <c r="F12" i="36"/>
  <c r="I77" i="36" l="1"/>
  <c r="J62" i="36"/>
  <c r="J55" i="36"/>
  <c r="I49" i="36"/>
  <c r="I7" i="36"/>
  <c r="K7" i="36" s="1"/>
  <c r="K77" i="36" l="1"/>
  <c r="K83" i="36" s="1"/>
  <c r="I83" i="36"/>
  <c r="K49" i="36"/>
  <c r="K55" i="36" s="1"/>
  <c r="I55" i="36"/>
  <c r="I162" i="36" l="1"/>
  <c r="K162" i="36" s="1"/>
  <c r="I161" i="36"/>
  <c r="K161" i="36" s="1"/>
  <c r="I160" i="36"/>
  <c r="K160" i="36" s="1"/>
  <c r="I158" i="36"/>
  <c r="K158" i="36" s="1"/>
  <c r="I156" i="36"/>
  <c r="K156" i="36" s="1"/>
  <c r="J76" i="36"/>
  <c r="J35" i="36" l="1"/>
  <c r="J12" i="36"/>
  <c r="J37" i="36" l="1"/>
  <c r="K35" i="36"/>
  <c r="J69" i="36"/>
  <c r="J144" i="36"/>
  <c r="J39" i="36" l="1"/>
  <c r="K39" i="36" s="1"/>
  <c r="K37" i="36"/>
  <c r="I6" i="36"/>
  <c r="I12" i="36" s="1"/>
  <c r="K41" i="36" l="1"/>
  <c r="I144" i="36"/>
  <c r="I33" i="36" l="1"/>
  <c r="I34" i="36" s="1"/>
  <c r="I63" i="36"/>
  <c r="K63" i="36" l="1"/>
  <c r="K69" i="36" s="1"/>
  <c r="I69" i="36"/>
  <c r="I159" i="36" l="1"/>
  <c r="K159" i="36" s="1"/>
  <c r="I70" i="36"/>
  <c r="I76" i="36" s="1"/>
  <c r="K70" i="36" l="1"/>
  <c r="K76" i="36" s="1"/>
  <c r="K33" i="36"/>
  <c r="K34" i="36" s="1"/>
  <c r="K6" i="36"/>
  <c r="K12" i="36" s="1"/>
</calcChain>
</file>

<file path=xl/sharedStrings.xml><?xml version="1.0" encoding="utf-8"?>
<sst xmlns="http://schemas.openxmlformats.org/spreadsheetml/2006/main" count="1219" uniqueCount="90">
  <si>
    <t>SL</t>
  </si>
  <si>
    <t>REQD AS PER CON</t>
  </si>
  <si>
    <t>RCVD AS PER CON</t>
  </si>
  <si>
    <t>SH/EX AS PER CON</t>
  </si>
  <si>
    <t>REMARKS</t>
  </si>
  <si>
    <t>%</t>
  </si>
  <si>
    <t>UNIT</t>
  </si>
  <si>
    <t>MASTER CALCULATION</t>
  </si>
  <si>
    <t>CON</t>
  </si>
  <si>
    <t>O.QTY   PCS</t>
  </si>
  <si>
    <t xml:space="preserve">ITEM  </t>
  </si>
  <si>
    <t>DESCRIPTION/ COLOR/ SIZE/ PO</t>
  </si>
  <si>
    <t>CARTON</t>
  </si>
  <si>
    <t xml:space="preserve">GUM TAPE </t>
  </si>
  <si>
    <t>SILICA GEL</t>
  </si>
  <si>
    <t>PCS</t>
  </si>
  <si>
    <t>CTN</t>
  </si>
  <si>
    <t>TAG PIN</t>
  </si>
  <si>
    <t>WHITE</t>
  </si>
  <si>
    <t>CONS</t>
  </si>
  <si>
    <t xml:space="preserve">SHELL FABRIC       </t>
  </si>
  <si>
    <t>FUSING</t>
  </si>
  <si>
    <t>SEWING THREAD</t>
  </si>
  <si>
    <t>40/2</t>
  </si>
  <si>
    <t xml:space="preserve">POLY BAG </t>
  </si>
  <si>
    <t>ALL COLOR</t>
  </si>
  <si>
    <t xml:space="preserve"> Swift tag</t>
  </si>
  <si>
    <t>Interlining</t>
  </si>
  <si>
    <t>20/3</t>
  </si>
  <si>
    <t>98% Cotton + 02% Spandex RFD Fabrics</t>
  </si>
  <si>
    <t>BEIGE</t>
  </si>
  <si>
    <t>SAND</t>
  </si>
  <si>
    <t>SKY BLUE</t>
  </si>
  <si>
    <t>PINK</t>
  </si>
  <si>
    <t>BABY BLUE</t>
  </si>
  <si>
    <t>GREEN SAGE</t>
  </si>
  <si>
    <t>YDS</t>
  </si>
  <si>
    <t>100% Cotton RFD</t>
  </si>
  <si>
    <t>Pocket Bag</t>
  </si>
  <si>
    <t>Wasit Band Binding</t>
  </si>
  <si>
    <t>TC DTM</t>
  </si>
  <si>
    <t>Style</t>
  </si>
  <si>
    <t>Color</t>
  </si>
  <si>
    <t>TOTAL</t>
  </si>
  <si>
    <t>BUYER</t>
  </si>
  <si>
    <t>CCH-4595</t>
  </si>
  <si>
    <t>TK MAXX</t>
  </si>
  <si>
    <t>DHAKA OPEN</t>
  </si>
  <si>
    <t>All Color</t>
  </si>
  <si>
    <t>4 Hole Button 28 Line</t>
  </si>
  <si>
    <t>CF ZIPPER  4.5 Metal</t>
  </si>
  <si>
    <t>Fly</t>
  </si>
  <si>
    <t>CF W/B</t>
  </si>
  <si>
    <t>4 Hole Button 24 Line</t>
  </si>
  <si>
    <t>Inner W/B</t>
  </si>
  <si>
    <t>Cord Piping</t>
  </si>
  <si>
    <t>Both Pocket Opening</t>
  </si>
  <si>
    <t>RFD Cotton Tape</t>
  </si>
  <si>
    <t>Waist Band Loop</t>
  </si>
  <si>
    <t xml:space="preserve">MAIN LABEL </t>
  </si>
  <si>
    <t>Care label</t>
  </si>
  <si>
    <t>20/2</t>
  </si>
  <si>
    <t>pcs</t>
  </si>
  <si>
    <t>Fit Label</t>
  </si>
  <si>
    <t>D&amp;F Paper Back board</t>
  </si>
  <si>
    <t>Tissue Paper (Denim &amp; Flower Printed)</t>
  </si>
  <si>
    <t xml:space="preserve">MASTER POLY BAG </t>
  </si>
  <si>
    <t>TC WHITE</t>
  </si>
  <si>
    <t>Waist In Side</t>
  </si>
  <si>
    <t>CSH-4595</t>
  </si>
  <si>
    <t>STYLE: CSH-4595</t>
  </si>
  <si>
    <t>BUYER: SUPREEM SOURCING</t>
  </si>
  <si>
    <t>STYLE:CCH-4595</t>
  </si>
  <si>
    <t>Wasit Band</t>
  </si>
  <si>
    <t>MAIN TAG</t>
  </si>
  <si>
    <t>In Loop</t>
  </si>
  <si>
    <t>PRICE TAG</t>
  </si>
  <si>
    <t>Back Waist</t>
  </si>
  <si>
    <t>WAIST TAG</t>
  </si>
  <si>
    <t>DISCLAIMER</t>
  </si>
  <si>
    <t>With Hang Tag</t>
  </si>
  <si>
    <t>BACK POCKET TAG</t>
  </si>
  <si>
    <t>Lining Fabric</t>
  </si>
  <si>
    <t>11-4202-TPG</t>
  </si>
  <si>
    <t>11-4001-TPG</t>
  </si>
  <si>
    <t>13-4111-TPG</t>
  </si>
  <si>
    <t>11-0701-TPG</t>
  </si>
  <si>
    <t>Contrast Thread</t>
  </si>
  <si>
    <t>13-4304-TPG</t>
  </si>
  <si>
    <t>14-1106-TPG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</si>
</sst>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sz val="11"/>
      <color indexed="8"/>
      <name val="宋体"/>
      <charset val="134"/>
    </font>
    <font>
      <sz val="11"/>
      <color theme="1"/>
      <name val="Arial"/>
      <family val="2"/>
    </font>
    <font>
      <sz val="11"/>
      <name val="Arial"/>
      <family val="2"/>
    </font>
    <font>
      <b/>
      <sz val="10"/>
      <name val="Trebuchet MS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Trebuchet MS"/>
      <family val="2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5" fillId="0" borderId="0">
      <alignment vertical="center"/>
    </xf>
    <xf numFmtId="0" fontId="3" fillId="0" borderId="0"/>
    <xf numFmtId="0" fontId="2" fillId="0" borderId="0"/>
    <xf numFmtId="0" fontId="12" fillId="0" borderId="0"/>
  </cellStyleXfs>
  <cellXfs count="139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3" borderId="3" xfId="5" applyFont="1" applyFill="1" applyBorder="1" applyAlignment="1">
      <alignment vertical="center"/>
    </xf>
    <xf numFmtId="0" fontId="7" fillId="3" borderId="1" xfId="5" applyFont="1" applyFill="1" applyBorder="1" applyAlignment="1">
      <alignment vertical="center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3" borderId="3" xfId="5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3" xfId="5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1" xfId="6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/>
    <xf numFmtId="0" fontId="6" fillId="2" borderId="2" xfId="0" applyFont="1" applyFill="1" applyBorder="1" applyAlignment="1"/>
    <xf numFmtId="0" fontId="6" fillId="0" borderId="1" xfId="0" applyFont="1" applyFill="1" applyBorder="1" applyAlignment="1"/>
    <xf numFmtId="0" fontId="6" fillId="0" borderId="6" xfId="0" applyFont="1" applyFill="1" applyBorder="1" applyAlignment="1"/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3" borderId="2" xfId="5" applyFont="1" applyFill="1" applyBorder="1" applyAlignment="1">
      <alignment horizontal="center" vertical="center"/>
    </xf>
    <xf numFmtId="0" fontId="7" fillId="3" borderId="4" xfId="5" applyFont="1" applyFill="1" applyBorder="1" applyAlignment="1">
      <alignment horizontal="center" vertical="center"/>
    </xf>
    <xf numFmtId="0" fontId="7" fillId="3" borderId="17" xfId="5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3" borderId="3" xfId="5" applyFont="1" applyFill="1" applyBorder="1" applyAlignment="1">
      <alignment horizontal="left" vertical="center"/>
    </xf>
    <xf numFmtId="0" fontId="7" fillId="3" borderId="5" xfId="5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7">
    <cellStyle name="Currency 2" xfId="1"/>
    <cellStyle name="Normal" xfId="0" builtinId="0"/>
    <cellStyle name="Normal 2" xfId="5"/>
    <cellStyle name="常规 2" xfId="4"/>
    <cellStyle name="常规 2 2" xfId="6"/>
    <cellStyle name="常规 6" xfId="3"/>
    <cellStyle name="常规_Sheet1" xfId="2"/>
  </cellStyles>
  <dxfs count="0"/>
  <tableStyles count="0" defaultTableStyle="TableStyleMedium9" defaultPivotStyle="PivotStyleLight16"/>
  <colors>
    <mruColors>
      <color rgb="FF0000FF"/>
      <color rgb="FF99FFCC"/>
      <color rgb="FF00FFFF"/>
      <color rgb="FF66FF66"/>
      <color rgb="FFFFFF99"/>
      <color rgb="FF00FF00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13.png"/><Relationship Id="rId7" Type="http://schemas.openxmlformats.org/officeDocument/2006/relationships/image" Target="../media/image7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32085</xdr:colOff>
      <xdr:row>2</xdr:row>
      <xdr:rowOff>200527</xdr:rowOff>
    </xdr:from>
    <xdr:to>
      <xdr:col>12</xdr:col>
      <xdr:colOff>382766</xdr:colOff>
      <xdr:row>2</xdr:row>
      <xdr:rowOff>2029327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77664" y="697832"/>
          <a:ext cx="807881" cy="1828800"/>
        </a:xfrm>
        <a:prstGeom prst="rect">
          <a:avLst/>
        </a:prstGeom>
      </xdr:spPr>
    </xdr:pic>
    <xdr:clientData/>
  </xdr:twoCellAnchor>
  <xdr:twoCellAnchor editAs="oneCell">
    <xdr:from>
      <xdr:col>12</xdr:col>
      <xdr:colOff>401052</xdr:colOff>
      <xdr:row>2</xdr:row>
      <xdr:rowOff>208548</xdr:rowOff>
    </xdr:from>
    <xdr:to>
      <xdr:col>12</xdr:col>
      <xdr:colOff>1204950</xdr:colOff>
      <xdr:row>2</xdr:row>
      <xdr:rowOff>2037348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03831" y="705853"/>
          <a:ext cx="803898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11</xdr:col>
      <xdr:colOff>32083</xdr:colOff>
      <xdr:row>3</xdr:row>
      <xdr:rowOff>8021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52926"/>
          <a:ext cx="10050378" cy="2261937"/>
        </a:xfrm>
        <a:prstGeom prst="rect">
          <a:avLst/>
        </a:prstGeom>
      </xdr:spPr>
    </xdr:pic>
    <xdr:clientData/>
  </xdr:twoCellAnchor>
  <xdr:twoCellAnchor editAs="oneCell">
    <xdr:from>
      <xdr:col>12</xdr:col>
      <xdr:colOff>64168</xdr:colOff>
      <xdr:row>97</xdr:row>
      <xdr:rowOff>64167</xdr:rowOff>
    </xdr:from>
    <xdr:to>
      <xdr:col>12</xdr:col>
      <xdr:colOff>1177046</xdr:colOff>
      <xdr:row>102</xdr:row>
      <xdr:rowOff>109614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539663" y="28185978"/>
          <a:ext cx="1112878" cy="1048078"/>
        </a:xfrm>
        <a:prstGeom prst="rect">
          <a:avLst/>
        </a:prstGeom>
      </xdr:spPr>
    </xdr:pic>
    <xdr:clientData/>
  </xdr:twoCellAnchor>
  <xdr:twoCellAnchor editAs="oneCell">
    <xdr:from>
      <xdr:col>12</xdr:col>
      <xdr:colOff>32084</xdr:colOff>
      <xdr:row>90</xdr:row>
      <xdr:rowOff>80210</xdr:rowOff>
    </xdr:from>
    <xdr:to>
      <xdr:col>12</xdr:col>
      <xdr:colOff>1242512</xdr:colOff>
      <xdr:row>95</xdr:row>
      <xdr:rowOff>120315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507579" y="26798336"/>
          <a:ext cx="1210428" cy="104273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69</xdr:row>
      <xdr:rowOff>0</xdr:rowOff>
    </xdr:from>
    <xdr:to>
      <xdr:col>13</xdr:col>
      <xdr:colOff>0</xdr:colOff>
      <xdr:row>72</xdr:row>
      <xdr:rowOff>152400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475495" y="19908253"/>
          <a:ext cx="1267326" cy="681789"/>
        </a:xfrm>
        <a:prstGeom prst="rect">
          <a:avLst/>
        </a:prstGeom>
      </xdr:spPr>
    </xdr:pic>
    <xdr:clientData/>
  </xdr:twoCellAnchor>
  <xdr:twoCellAnchor editAs="oneCell">
    <xdr:from>
      <xdr:col>12</xdr:col>
      <xdr:colOff>64168</xdr:colOff>
      <xdr:row>84</xdr:row>
      <xdr:rowOff>184484</xdr:rowOff>
    </xdr:from>
    <xdr:to>
      <xdr:col>12</xdr:col>
      <xdr:colOff>1184405</xdr:colOff>
      <xdr:row>86</xdr:row>
      <xdr:rowOff>149223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39663" y="24624631"/>
          <a:ext cx="1120237" cy="365792"/>
        </a:xfrm>
        <a:prstGeom prst="rect">
          <a:avLst/>
        </a:prstGeom>
      </xdr:spPr>
    </xdr:pic>
    <xdr:clientData/>
  </xdr:twoCellAnchor>
  <xdr:twoCellAnchor editAs="oneCell">
    <xdr:from>
      <xdr:col>12</xdr:col>
      <xdr:colOff>192504</xdr:colOff>
      <xdr:row>104</xdr:row>
      <xdr:rowOff>8022</xdr:rowOff>
    </xdr:from>
    <xdr:to>
      <xdr:col>12</xdr:col>
      <xdr:colOff>1026695</xdr:colOff>
      <xdr:row>109</xdr:row>
      <xdr:rowOff>192507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667999" y="27055011"/>
          <a:ext cx="834191" cy="1187116"/>
        </a:xfrm>
        <a:prstGeom prst="rect">
          <a:avLst/>
        </a:prstGeom>
      </xdr:spPr>
    </xdr:pic>
    <xdr:clientData/>
  </xdr:twoCellAnchor>
  <xdr:twoCellAnchor editAs="oneCell">
    <xdr:from>
      <xdr:col>12</xdr:col>
      <xdr:colOff>28633</xdr:colOff>
      <xdr:row>111</xdr:row>
      <xdr:rowOff>16042</xdr:rowOff>
    </xdr:from>
    <xdr:to>
      <xdr:col>12</xdr:col>
      <xdr:colOff>1236268</xdr:colOff>
      <xdr:row>116</xdr:row>
      <xdr:rowOff>167452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504128" y="28466716"/>
          <a:ext cx="1207635" cy="1154042"/>
        </a:xfrm>
        <a:prstGeom prst="rect">
          <a:avLst/>
        </a:prstGeom>
      </xdr:spPr>
    </xdr:pic>
    <xdr:clientData/>
  </xdr:twoCellAnchor>
  <xdr:twoCellAnchor editAs="oneCell">
    <xdr:from>
      <xdr:col>12</xdr:col>
      <xdr:colOff>40105</xdr:colOff>
      <xdr:row>118</xdr:row>
      <xdr:rowOff>32084</xdr:rowOff>
    </xdr:from>
    <xdr:to>
      <xdr:col>12</xdr:col>
      <xdr:colOff>1163052</xdr:colOff>
      <xdr:row>123</xdr:row>
      <xdr:rowOff>176723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515600" y="29886442"/>
          <a:ext cx="1122947" cy="11472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56148</xdr:colOff>
      <xdr:row>2</xdr:row>
      <xdr:rowOff>489284</xdr:rowOff>
    </xdr:from>
    <xdr:to>
      <xdr:col>12</xdr:col>
      <xdr:colOff>347833</xdr:colOff>
      <xdr:row>2</xdr:row>
      <xdr:rowOff>1403684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74443" y="842210"/>
          <a:ext cx="748885" cy="914400"/>
        </a:xfrm>
        <a:prstGeom prst="rect">
          <a:avLst/>
        </a:prstGeom>
      </xdr:spPr>
    </xdr:pic>
    <xdr:clientData/>
  </xdr:twoCellAnchor>
  <xdr:twoCellAnchor editAs="oneCell">
    <xdr:from>
      <xdr:col>12</xdr:col>
      <xdr:colOff>417095</xdr:colOff>
      <xdr:row>2</xdr:row>
      <xdr:rowOff>449180</xdr:rowOff>
    </xdr:from>
    <xdr:to>
      <xdr:col>12</xdr:col>
      <xdr:colOff>1136133</xdr:colOff>
      <xdr:row>2</xdr:row>
      <xdr:rowOff>1363580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92590" y="802106"/>
          <a:ext cx="719038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16043</xdr:colOff>
      <xdr:row>2</xdr:row>
      <xdr:rowOff>1</xdr:rowOff>
    </xdr:from>
    <xdr:to>
      <xdr:col>11</xdr:col>
      <xdr:colOff>24064</xdr:colOff>
      <xdr:row>2</xdr:row>
      <xdr:rowOff>2221833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43" y="352927"/>
          <a:ext cx="10026316" cy="2221832"/>
        </a:xfrm>
        <a:prstGeom prst="rect">
          <a:avLst/>
        </a:prstGeom>
      </xdr:spPr>
    </xdr:pic>
    <xdr:clientData/>
  </xdr:twoCellAnchor>
  <xdr:twoCellAnchor editAs="oneCell">
    <xdr:from>
      <xdr:col>12</xdr:col>
      <xdr:colOff>64168</xdr:colOff>
      <xdr:row>90</xdr:row>
      <xdr:rowOff>64166</xdr:rowOff>
    </xdr:from>
    <xdr:to>
      <xdr:col>12</xdr:col>
      <xdr:colOff>1177046</xdr:colOff>
      <xdr:row>95</xdr:row>
      <xdr:rowOff>109612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539663" y="24303787"/>
          <a:ext cx="1112878" cy="1048078"/>
        </a:xfrm>
        <a:prstGeom prst="rect">
          <a:avLst/>
        </a:prstGeom>
      </xdr:spPr>
    </xdr:pic>
    <xdr:clientData/>
  </xdr:twoCellAnchor>
  <xdr:twoCellAnchor editAs="oneCell">
    <xdr:from>
      <xdr:col>12</xdr:col>
      <xdr:colOff>32084</xdr:colOff>
      <xdr:row>83</xdr:row>
      <xdr:rowOff>80209</xdr:rowOff>
    </xdr:from>
    <xdr:to>
      <xdr:col>12</xdr:col>
      <xdr:colOff>1242512</xdr:colOff>
      <xdr:row>88</xdr:row>
      <xdr:rowOff>120314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507579" y="22916146"/>
          <a:ext cx="1210428" cy="104273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62</xdr:row>
      <xdr:rowOff>0</xdr:rowOff>
    </xdr:from>
    <xdr:to>
      <xdr:col>13</xdr:col>
      <xdr:colOff>0</xdr:colOff>
      <xdr:row>65</xdr:row>
      <xdr:rowOff>152400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475495" y="18504568"/>
          <a:ext cx="1267326" cy="681789"/>
        </a:xfrm>
        <a:prstGeom prst="rect">
          <a:avLst/>
        </a:prstGeom>
      </xdr:spPr>
    </xdr:pic>
    <xdr:clientData/>
  </xdr:twoCellAnchor>
  <xdr:twoCellAnchor editAs="oneCell">
    <xdr:from>
      <xdr:col>12</xdr:col>
      <xdr:colOff>64168</xdr:colOff>
      <xdr:row>77</xdr:row>
      <xdr:rowOff>184483</xdr:rowOff>
    </xdr:from>
    <xdr:to>
      <xdr:col>12</xdr:col>
      <xdr:colOff>1184405</xdr:colOff>
      <xdr:row>79</xdr:row>
      <xdr:rowOff>149222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39663" y="21817262"/>
          <a:ext cx="1120237" cy="365792"/>
        </a:xfrm>
        <a:prstGeom prst="rect">
          <a:avLst/>
        </a:prstGeom>
      </xdr:spPr>
    </xdr:pic>
    <xdr:clientData/>
  </xdr:twoCellAnchor>
  <xdr:twoCellAnchor editAs="oneCell">
    <xdr:from>
      <xdr:col>12</xdr:col>
      <xdr:colOff>192504</xdr:colOff>
      <xdr:row>97</xdr:row>
      <xdr:rowOff>8021</xdr:rowOff>
    </xdr:from>
    <xdr:to>
      <xdr:col>12</xdr:col>
      <xdr:colOff>1026695</xdr:colOff>
      <xdr:row>102</xdr:row>
      <xdr:rowOff>192506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667999" y="25651326"/>
          <a:ext cx="834191" cy="1187116"/>
        </a:xfrm>
        <a:prstGeom prst="rect">
          <a:avLst/>
        </a:prstGeom>
      </xdr:spPr>
    </xdr:pic>
    <xdr:clientData/>
  </xdr:twoCellAnchor>
  <xdr:twoCellAnchor editAs="oneCell">
    <xdr:from>
      <xdr:col>12</xdr:col>
      <xdr:colOff>28633</xdr:colOff>
      <xdr:row>104</xdr:row>
      <xdr:rowOff>16042</xdr:rowOff>
    </xdr:from>
    <xdr:to>
      <xdr:col>12</xdr:col>
      <xdr:colOff>1236268</xdr:colOff>
      <xdr:row>109</xdr:row>
      <xdr:rowOff>167453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504128" y="27063031"/>
          <a:ext cx="1207635" cy="1154042"/>
        </a:xfrm>
        <a:prstGeom prst="rect">
          <a:avLst/>
        </a:prstGeom>
      </xdr:spPr>
    </xdr:pic>
    <xdr:clientData/>
  </xdr:twoCellAnchor>
  <xdr:twoCellAnchor editAs="oneCell">
    <xdr:from>
      <xdr:col>12</xdr:col>
      <xdr:colOff>40105</xdr:colOff>
      <xdr:row>111</xdr:row>
      <xdr:rowOff>32083</xdr:rowOff>
    </xdr:from>
    <xdr:to>
      <xdr:col>12</xdr:col>
      <xdr:colOff>1163052</xdr:colOff>
      <xdr:row>116</xdr:row>
      <xdr:rowOff>176722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515600" y="28482757"/>
          <a:ext cx="1122947" cy="1147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tabSelected="1" view="pageBreakPreview" topLeftCell="A131" zoomScale="95" zoomScaleNormal="85" zoomScaleSheetLayoutView="95" workbookViewId="0">
      <selection activeCell="D146" sqref="D146"/>
    </sheetView>
  </sheetViews>
  <sheetFormatPr defaultColWidth="9.109375" defaultRowHeight="13.8"/>
  <cols>
    <col min="1" max="1" width="6.6640625" style="2" customWidth="1"/>
    <col min="2" max="2" width="24.109375" style="2" customWidth="1"/>
    <col min="3" max="4" width="19.44140625" style="2" customWidth="1"/>
    <col min="5" max="5" width="18.6640625" style="2" customWidth="1"/>
    <col min="6" max="6" width="8.6640625" style="9" bestFit="1" customWidth="1"/>
    <col min="7" max="7" width="9.88671875" style="2" bestFit="1" customWidth="1"/>
    <col min="8" max="8" width="5.109375" style="2" customWidth="1"/>
    <col min="9" max="9" width="11.33203125" style="2" bestFit="1" customWidth="1"/>
    <col min="10" max="10" width="13.33203125" style="2" customWidth="1"/>
    <col min="11" max="11" width="9.33203125" style="2" bestFit="1" customWidth="1"/>
    <col min="12" max="12" width="6.6640625" style="2" customWidth="1"/>
    <col min="13" max="13" width="18.44140625" style="2" customWidth="1"/>
    <col min="14" max="14" width="9.109375" style="2" customWidth="1"/>
    <col min="15" max="16384" width="9.109375" style="2"/>
  </cols>
  <sheetData>
    <row r="1" spans="1:13">
      <c r="A1" s="121" t="s">
        <v>71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3" s="3" customFormat="1">
      <c r="A2" s="121" t="s">
        <v>72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3" ht="177.75" customHeight="1">
      <c r="A3" s="122"/>
      <c r="B3" s="123"/>
      <c r="C3" s="123"/>
      <c r="D3" s="123"/>
      <c r="E3" s="123"/>
      <c r="F3" s="123"/>
      <c r="G3" s="123"/>
      <c r="H3" s="123"/>
      <c r="I3" s="123"/>
      <c r="J3" s="123"/>
      <c r="K3" s="124"/>
      <c r="L3" s="125"/>
      <c r="M3" s="125"/>
    </row>
    <row r="4" spans="1:13" ht="14.4" thickBot="1">
      <c r="A4" s="126" t="s">
        <v>7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3" s="4" customFormat="1" ht="41.4">
      <c r="A5" s="28" t="s">
        <v>0</v>
      </c>
      <c r="B5" s="29" t="s">
        <v>10</v>
      </c>
      <c r="C5" s="120" t="s">
        <v>11</v>
      </c>
      <c r="D5" s="120"/>
      <c r="E5" s="120"/>
      <c r="F5" s="30" t="s">
        <v>9</v>
      </c>
      <c r="G5" s="30" t="s">
        <v>8</v>
      </c>
      <c r="H5" s="29" t="s">
        <v>5</v>
      </c>
      <c r="I5" s="29" t="s">
        <v>1</v>
      </c>
      <c r="J5" s="29" t="s">
        <v>2</v>
      </c>
      <c r="K5" s="29" t="s">
        <v>3</v>
      </c>
      <c r="L5" s="29" t="s">
        <v>6</v>
      </c>
      <c r="M5" s="31" t="s">
        <v>4</v>
      </c>
    </row>
    <row r="6" spans="1:13" ht="18.75" customHeight="1">
      <c r="A6" s="113"/>
      <c r="B6" s="115" t="s">
        <v>20</v>
      </c>
      <c r="C6" s="107" t="s">
        <v>29</v>
      </c>
      <c r="D6" s="118" t="s">
        <v>30</v>
      </c>
      <c r="E6" s="119"/>
      <c r="F6" s="32">
        <v>5424</v>
      </c>
      <c r="G6" s="10">
        <f>17.61/12</f>
        <v>1.4675</v>
      </c>
      <c r="H6" s="33">
        <v>0.03</v>
      </c>
      <c r="I6" s="34">
        <f>F6*G6</f>
        <v>7959.72</v>
      </c>
      <c r="J6" s="8"/>
      <c r="K6" s="35">
        <f>J6-I6</f>
        <v>-7959.72</v>
      </c>
      <c r="L6" s="35" t="s">
        <v>36</v>
      </c>
      <c r="M6" s="36"/>
    </row>
    <row r="7" spans="1:13" ht="18.75" customHeight="1">
      <c r="A7" s="113"/>
      <c r="B7" s="116"/>
      <c r="C7" s="108"/>
      <c r="D7" s="118" t="s">
        <v>31</v>
      </c>
      <c r="E7" s="119"/>
      <c r="F7" s="32">
        <v>5424</v>
      </c>
      <c r="G7" s="10">
        <f t="shared" ref="G7:G11" si="0">17.61/12</f>
        <v>1.4675</v>
      </c>
      <c r="H7" s="33">
        <v>0.03</v>
      </c>
      <c r="I7" s="34">
        <f>F7*G7</f>
        <v>7959.72</v>
      </c>
      <c r="J7" s="8"/>
      <c r="K7" s="35">
        <f>J7-I7</f>
        <v>-7959.72</v>
      </c>
      <c r="L7" s="35" t="s">
        <v>36</v>
      </c>
      <c r="M7" s="36"/>
    </row>
    <row r="8" spans="1:13" ht="18.75" customHeight="1">
      <c r="A8" s="113"/>
      <c r="B8" s="116"/>
      <c r="C8" s="108"/>
      <c r="D8" s="118" t="s">
        <v>32</v>
      </c>
      <c r="E8" s="119"/>
      <c r="F8" s="32">
        <v>2712</v>
      </c>
      <c r="G8" s="10">
        <f t="shared" si="0"/>
        <v>1.4675</v>
      </c>
      <c r="H8" s="33">
        <v>0.03</v>
      </c>
      <c r="I8" s="34">
        <f t="shared" ref="I8:I11" si="1">F8*G8</f>
        <v>3979.86</v>
      </c>
      <c r="J8" s="8"/>
      <c r="K8" s="35">
        <f t="shared" ref="K8:K11" si="2">J8-I8</f>
        <v>-3979.86</v>
      </c>
      <c r="L8" s="35" t="s">
        <v>36</v>
      </c>
      <c r="M8" s="36"/>
    </row>
    <row r="9" spans="1:13" ht="18.75" customHeight="1">
      <c r="A9" s="113"/>
      <c r="B9" s="116"/>
      <c r="C9" s="108"/>
      <c r="D9" s="118" t="s">
        <v>33</v>
      </c>
      <c r="E9" s="119"/>
      <c r="F9" s="32">
        <v>2712</v>
      </c>
      <c r="G9" s="10">
        <f t="shared" si="0"/>
        <v>1.4675</v>
      </c>
      <c r="H9" s="33">
        <v>0.03</v>
      </c>
      <c r="I9" s="34">
        <f t="shared" si="1"/>
        <v>3979.86</v>
      </c>
      <c r="J9" s="8"/>
      <c r="K9" s="35">
        <f t="shared" si="2"/>
        <v>-3979.86</v>
      </c>
      <c r="L9" s="35" t="s">
        <v>36</v>
      </c>
      <c r="M9" s="36"/>
    </row>
    <row r="10" spans="1:13" ht="18.75" customHeight="1">
      <c r="A10" s="113"/>
      <c r="B10" s="116"/>
      <c r="C10" s="108"/>
      <c r="D10" s="118" t="s">
        <v>34</v>
      </c>
      <c r="E10" s="119"/>
      <c r="F10" s="32">
        <v>2712</v>
      </c>
      <c r="G10" s="10">
        <f t="shared" si="0"/>
        <v>1.4675</v>
      </c>
      <c r="H10" s="33">
        <v>0.03</v>
      </c>
      <c r="I10" s="34">
        <f t="shared" si="1"/>
        <v>3979.86</v>
      </c>
      <c r="J10" s="8"/>
      <c r="K10" s="35">
        <f t="shared" si="2"/>
        <v>-3979.86</v>
      </c>
      <c r="L10" s="35" t="s">
        <v>36</v>
      </c>
      <c r="M10" s="36"/>
    </row>
    <row r="11" spans="1:13" ht="18.75" customHeight="1">
      <c r="A11" s="113"/>
      <c r="B11" s="117"/>
      <c r="C11" s="109"/>
      <c r="D11" s="118" t="s">
        <v>35</v>
      </c>
      <c r="E11" s="119"/>
      <c r="F11" s="32">
        <v>2712</v>
      </c>
      <c r="G11" s="10">
        <f t="shared" si="0"/>
        <v>1.4675</v>
      </c>
      <c r="H11" s="33">
        <v>0.03</v>
      </c>
      <c r="I11" s="34">
        <f t="shared" si="1"/>
        <v>3979.86</v>
      </c>
      <c r="J11" s="8"/>
      <c r="K11" s="35">
        <f t="shared" si="2"/>
        <v>-3979.86</v>
      </c>
      <c r="L11" s="35" t="s">
        <v>36</v>
      </c>
      <c r="M11" s="36"/>
    </row>
    <row r="12" spans="1:13" ht="15.75" customHeight="1">
      <c r="A12" s="113"/>
      <c r="B12" s="37"/>
      <c r="C12" s="114"/>
      <c r="D12" s="114"/>
      <c r="E12" s="38"/>
      <c r="F12" s="38">
        <f>SUM(F6:F11)</f>
        <v>21696</v>
      </c>
      <c r="G12" s="38"/>
      <c r="H12" s="39">
        <v>0.02</v>
      </c>
      <c r="I12" s="40">
        <f>SUM(I6:I11)</f>
        <v>31838.880000000001</v>
      </c>
      <c r="J12" s="38">
        <f>J6</f>
        <v>0</v>
      </c>
      <c r="K12" s="41">
        <f>SUM(K6:K11)</f>
        <v>-31838.880000000001</v>
      </c>
      <c r="L12" s="41" t="s">
        <v>36</v>
      </c>
      <c r="M12" s="42"/>
    </row>
    <row r="13" spans="1:13" ht="15.75" customHeight="1">
      <c r="A13" s="43"/>
      <c r="B13" s="10" t="s">
        <v>38</v>
      </c>
      <c r="C13" s="11" t="s">
        <v>37</v>
      </c>
      <c r="D13" s="5" t="s">
        <v>30</v>
      </c>
      <c r="E13" s="6"/>
      <c r="F13" s="8">
        <v>5424</v>
      </c>
      <c r="G13" s="12">
        <f>5.6*1.05/12</f>
        <v>0.49</v>
      </c>
      <c r="H13" s="33">
        <v>0.05</v>
      </c>
      <c r="I13" s="34">
        <f t="shared" ref="I13:I16" si="3">F13*G13</f>
        <v>2657.7599999999998</v>
      </c>
      <c r="J13" s="8"/>
      <c r="K13" s="35">
        <f t="shared" ref="K13:K16" si="4">J13-I13</f>
        <v>-2657.7599999999998</v>
      </c>
      <c r="L13" s="35" t="s">
        <v>36</v>
      </c>
      <c r="M13" s="44"/>
    </row>
    <row r="14" spans="1:13" ht="15.75" customHeight="1">
      <c r="A14" s="43"/>
      <c r="B14" s="11" t="s">
        <v>82</v>
      </c>
      <c r="C14" s="11" t="s">
        <v>37</v>
      </c>
      <c r="D14" s="5" t="s">
        <v>30</v>
      </c>
      <c r="E14" s="6"/>
      <c r="F14" s="8">
        <v>5424</v>
      </c>
      <c r="G14" s="12">
        <v>0.26</v>
      </c>
      <c r="H14" s="33">
        <v>0.05</v>
      </c>
      <c r="I14" s="34">
        <f t="shared" si="3"/>
        <v>1410.24</v>
      </c>
      <c r="J14" s="8"/>
      <c r="K14" s="35">
        <f t="shared" si="4"/>
        <v>-1410.24</v>
      </c>
      <c r="L14" s="35" t="s">
        <v>36</v>
      </c>
      <c r="M14" s="44"/>
    </row>
    <row r="15" spans="1:13" ht="15.75" customHeight="1">
      <c r="A15" s="43"/>
      <c r="B15" s="11" t="s">
        <v>39</v>
      </c>
      <c r="C15" s="11" t="s">
        <v>40</v>
      </c>
      <c r="D15" s="5" t="s">
        <v>30</v>
      </c>
      <c r="E15" s="6"/>
      <c r="F15" s="8">
        <v>5424</v>
      </c>
      <c r="G15" s="12">
        <f>1.15/12*1.05</f>
        <v>0.10062499999999999</v>
      </c>
      <c r="H15" s="33">
        <v>0.05</v>
      </c>
      <c r="I15" s="34">
        <f t="shared" si="3"/>
        <v>545.79</v>
      </c>
      <c r="J15" s="8"/>
      <c r="K15" s="35">
        <f t="shared" si="4"/>
        <v>-545.79</v>
      </c>
      <c r="L15" s="35" t="s">
        <v>36</v>
      </c>
      <c r="M15" s="44"/>
    </row>
    <row r="16" spans="1:13" ht="15.75" customHeight="1">
      <c r="A16" s="43"/>
      <c r="B16" s="10" t="s">
        <v>38</v>
      </c>
      <c r="C16" s="11" t="s">
        <v>37</v>
      </c>
      <c r="D16" s="5" t="s">
        <v>31</v>
      </c>
      <c r="E16" s="6"/>
      <c r="F16" s="8">
        <v>5424</v>
      </c>
      <c r="G16" s="12">
        <f>5.6*1.05/12</f>
        <v>0.49</v>
      </c>
      <c r="H16" s="33">
        <v>0.05</v>
      </c>
      <c r="I16" s="34">
        <f t="shared" si="3"/>
        <v>2657.7599999999998</v>
      </c>
      <c r="J16" s="8"/>
      <c r="K16" s="35">
        <f t="shared" si="4"/>
        <v>-2657.7599999999998</v>
      </c>
      <c r="L16" s="35" t="s">
        <v>36</v>
      </c>
      <c r="M16" s="44"/>
    </row>
    <row r="17" spans="1:13" ht="15.75" customHeight="1">
      <c r="A17" s="43"/>
      <c r="B17" s="11" t="s">
        <v>82</v>
      </c>
      <c r="C17" s="11" t="s">
        <v>37</v>
      </c>
      <c r="D17" s="5" t="s">
        <v>31</v>
      </c>
      <c r="E17" s="6"/>
      <c r="F17" s="8">
        <v>5424</v>
      </c>
      <c r="G17" s="12">
        <v>0.26</v>
      </c>
      <c r="H17" s="33">
        <v>0.05</v>
      </c>
      <c r="I17" s="34">
        <f t="shared" ref="I17:I18" si="5">F17*G17</f>
        <v>1410.24</v>
      </c>
      <c r="J17" s="8"/>
      <c r="K17" s="35">
        <f t="shared" ref="K17:K18" si="6">J17-I17</f>
        <v>-1410.24</v>
      </c>
      <c r="L17" s="35" t="s">
        <v>36</v>
      </c>
      <c r="M17" s="44"/>
    </row>
    <row r="18" spans="1:13" ht="15.75" customHeight="1">
      <c r="A18" s="43"/>
      <c r="B18" s="11" t="s">
        <v>39</v>
      </c>
      <c r="C18" s="11" t="s">
        <v>40</v>
      </c>
      <c r="D18" s="5" t="s">
        <v>31</v>
      </c>
      <c r="E18" s="6"/>
      <c r="F18" s="8">
        <v>5424</v>
      </c>
      <c r="G18" s="12">
        <f>1.15/12*1.05</f>
        <v>0.10062499999999999</v>
      </c>
      <c r="H18" s="33">
        <v>0.05</v>
      </c>
      <c r="I18" s="34">
        <f t="shared" si="5"/>
        <v>545.79</v>
      </c>
      <c r="J18" s="8"/>
      <c r="K18" s="35">
        <f t="shared" si="6"/>
        <v>-545.79</v>
      </c>
      <c r="L18" s="35" t="s">
        <v>36</v>
      </c>
      <c r="M18" s="44"/>
    </row>
    <row r="19" spans="1:13" ht="15.75" customHeight="1">
      <c r="A19" s="43"/>
      <c r="B19" s="10" t="s">
        <v>38</v>
      </c>
      <c r="C19" s="11" t="s">
        <v>37</v>
      </c>
      <c r="D19" s="5" t="s">
        <v>32</v>
      </c>
      <c r="E19" s="6"/>
      <c r="F19" s="8">
        <v>2712</v>
      </c>
      <c r="G19" s="12">
        <f>5.6*1.05/12</f>
        <v>0.49</v>
      </c>
      <c r="H19" s="33">
        <v>0.05</v>
      </c>
      <c r="I19" s="34">
        <f t="shared" ref="I19:I30" si="7">F19*G19</f>
        <v>1328.8799999999999</v>
      </c>
      <c r="J19" s="8"/>
      <c r="K19" s="35">
        <f t="shared" ref="K19:K30" si="8">J19-I19</f>
        <v>-1328.8799999999999</v>
      </c>
      <c r="L19" s="35" t="s">
        <v>36</v>
      </c>
      <c r="M19" s="44"/>
    </row>
    <row r="20" spans="1:13" ht="15.75" customHeight="1">
      <c r="A20" s="43"/>
      <c r="B20" s="11" t="s">
        <v>82</v>
      </c>
      <c r="C20" s="11" t="s">
        <v>37</v>
      </c>
      <c r="D20" s="5" t="s">
        <v>32</v>
      </c>
      <c r="E20" s="6"/>
      <c r="F20" s="8">
        <v>2712</v>
      </c>
      <c r="G20" s="12">
        <v>0.26</v>
      </c>
      <c r="H20" s="33">
        <v>0.05</v>
      </c>
      <c r="I20" s="34">
        <f t="shared" si="7"/>
        <v>705.12</v>
      </c>
      <c r="J20" s="8"/>
      <c r="K20" s="35">
        <f t="shared" si="8"/>
        <v>-705.12</v>
      </c>
      <c r="L20" s="35" t="s">
        <v>36</v>
      </c>
      <c r="M20" s="44"/>
    </row>
    <row r="21" spans="1:13" ht="15.75" customHeight="1">
      <c r="A21" s="43"/>
      <c r="B21" s="11" t="s">
        <v>39</v>
      </c>
      <c r="C21" s="11" t="s">
        <v>40</v>
      </c>
      <c r="D21" s="5" t="s">
        <v>32</v>
      </c>
      <c r="E21" s="6"/>
      <c r="F21" s="8">
        <v>2712</v>
      </c>
      <c r="G21" s="12">
        <f>1.15/12*1.05</f>
        <v>0.10062499999999999</v>
      </c>
      <c r="H21" s="33">
        <v>0.05</v>
      </c>
      <c r="I21" s="34">
        <f t="shared" si="7"/>
        <v>272.89499999999998</v>
      </c>
      <c r="J21" s="8"/>
      <c r="K21" s="35">
        <f t="shared" si="8"/>
        <v>-272.89499999999998</v>
      </c>
      <c r="L21" s="35" t="s">
        <v>36</v>
      </c>
      <c r="M21" s="44"/>
    </row>
    <row r="22" spans="1:13" ht="15.75" customHeight="1">
      <c r="A22" s="43"/>
      <c r="B22" s="10" t="s">
        <v>38</v>
      </c>
      <c r="C22" s="11" t="s">
        <v>37</v>
      </c>
      <c r="D22" s="5" t="s">
        <v>33</v>
      </c>
      <c r="E22" s="6"/>
      <c r="F22" s="8">
        <v>2712</v>
      </c>
      <c r="G22" s="12">
        <f>5.6*1.05/12</f>
        <v>0.49</v>
      </c>
      <c r="H22" s="33">
        <v>0.05</v>
      </c>
      <c r="I22" s="34">
        <f t="shared" si="7"/>
        <v>1328.8799999999999</v>
      </c>
      <c r="J22" s="8"/>
      <c r="K22" s="35">
        <f t="shared" si="8"/>
        <v>-1328.8799999999999</v>
      </c>
      <c r="L22" s="35" t="s">
        <v>36</v>
      </c>
      <c r="M22" s="44"/>
    </row>
    <row r="23" spans="1:13" ht="15.75" customHeight="1">
      <c r="A23" s="43"/>
      <c r="B23" s="11" t="s">
        <v>82</v>
      </c>
      <c r="C23" s="11" t="s">
        <v>37</v>
      </c>
      <c r="D23" s="5" t="s">
        <v>33</v>
      </c>
      <c r="E23" s="6"/>
      <c r="F23" s="8">
        <v>2712</v>
      </c>
      <c r="G23" s="12">
        <v>0.26</v>
      </c>
      <c r="H23" s="33">
        <v>0.05</v>
      </c>
      <c r="I23" s="34">
        <f t="shared" si="7"/>
        <v>705.12</v>
      </c>
      <c r="J23" s="8"/>
      <c r="K23" s="35">
        <f t="shared" si="8"/>
        <v>-705.12</v>
      </c>
      <c r="L23" s="35" t="s">
        <v>36</v>
      </c>
      <c r="M23" s="44"/>
    </row>
    <row r="24" spans="1:13" ht="15.75" customHeight="1">
      <c r="A24" s="43"/>
      <c r="B24" s="11" t="s">
        <v>39</v>
      </c>
      <c r="C24" s="11" t="s">
        <v>40</v>
      </c>
      <c r="D24" s="5" t="s">
        <v>33</v>
      </c>
      <c r="E24" s="6"/>
      <c r="F24" s="8">
        <v>2712</v>
      </c>
      <c r="G24" s="12">
        <f>1.15/12*1.05</f>
        <v>0.10062499999999999</v>
      </c>
      <c r="H24" s="33">
        <v>0.05</v>
      </c>
      <c r="I24" s="34">
        <f t="shared" si="7"/>
        <v>272.89499999999998</v>
      </c>
      <c r="J24" s="8"/>
      <c r="K24" s="35">
        <f t="shared" si="8"/>
        <v>-272.89499999999998</v>
      </c>
      <c r="L24" s="35" t="s">
        <v>36</v>
      </c>
      <c r="M24" s="44"/>
    </row>
    <row r="25" spans="1:13" ht="15.75" customHeight="1">
      <c r="A25" s="43"/>
      <c r="B25" s="10" t="s">
        <v>38</v>
      </c>
      <c r="C25" s="11" t="s">
        <v>37</v>
      </c>
      <c r="D25" s="5" t="s">
        <v>34</v>
      </c>
      <c r="E25" s="6"/>
      <c r="F25" s="8">
        <v>2712</v>
      </c>
      <c r="G25" s="12">
        <v>0.26</v>
      </c>
      <c r="H25" s="33">
        <v>0.05</v>
      </c>
      <c r="I25" s="34">
        <f t="shared" si="7"/>
        <v>705.12</v>
      </c>
      <c r="J25" s="8"/>
      <c r="K25" s="35">
        <f t="shared" si="8"/>
        <v>-705.12</v>
      </c>
      <c r="L25" s="35" t="s">
        <v>36</v>
      </c>
      <c r="M25" s="44"/>
    </row>
    <row r="26" spans="1:13" ht="15.75" customHeight="1">
      <c r="A26" s="43"/>
      <c r="B26" s="11" t="s">
        <v>82</v>
      </c>
      <c r="C26" s="11" t="s">
        <v>37</v>
      </c>
      <c r="D26" s="5" t="s">
        <v>34</v>
      </c>
      <c r="E26" s="6"/>
      <c r="F26" s="8">
        <v>2712</v>
      </c>
      <c r="G26" s="12">
        <f>1/12*1.05</f>
        <v>8.7499999999999994E-2</v>
      </c>
      <c r="H26" s="33">
        <v>0.05</v>
      </c>
      <c r="I26" s="34">
        <f t="shared" si="7"/>
        <v>237.29999999999998</v>
      </c>
      <c r="J26" s="8"/>
      <c r="K26" s="35">
        <f t="shared" si="8"/>
        <v>-237.29999999999998</v>
      </c>
      <c r="L26" s="35" t="s">
        <v>36</v>
      </c>
      <c r="M26" s="44"/>
    </row>
    <row r="27" spans="1:13" ht="15.75" customHeight="1">
      <c r="A27" s="43"/>
      <c r="B27" s="11" t="s">
        <v>39</v>
      </c>
      <c r="C27" s="11" t="s">
        <v>40</v>
      </c>
      <c r="D27" s="5" t="s">
        <v>34</v>
      </c>
      <c r="E27" s="6"/>
      <c r="F27" s="8">
        <v>2712</v>
      </c>
      <c r="G27" s="12">
        <f>1.15/12*1.05</f>
        <v>0.10062499999999999</v>
      </c>
      <c r="H27" s="33">
        <v>0.05</v>
      </c>
      <c r="I27" s="34">
        <f t="shared" si="7"/>
        <v>272.89499999999998</v>
      </c>
      <c r="J27" s="8"/>
      <c r="K27" s="35">
        <f t="shared" si="8"/>
        <v>-272.89499999999998</v>
      </c>
      <c r="L27" s="35" t="s">
        <v>36</v>
      </c>
      <c r="M27" s="44"/>
    </row>
    <row r="28" spans="1:13" ht="15.75" customHeight="1">
      <c r="A28" s="43"/>
      <c r="B28" s="10" t="s">
        <v>38</v>
      </c>
      <c r="C28" s="11" t="s">
        <v>37</v>
      </c>
      <c r="D28" s="5" t="s">
        <v>35</v>
      </c>
      <c r="E28" s="6"/>
      <c r="F28" s="8">
        <v>2712</v>
      </c>
      <c r="G28" s="12">
        <v>0.26</v>
      </c>
      <c r="H28" s="33">
        <v>0.05</v>
      </c>
      <c r="I28" s="34">
        <f t="shared" si="7"/>
        <v>705.12</v>
      </c>
      <c r="J28" s="8"/>
      <c r="K28" s="35">
        <f t="shared" si="8"/>
        <v>-705.12</v>
      </c>
      <c r="L28" s="35" t="s">
        <v>36</v>
      </c>
      <c r="M28" s="44"/>
    </row>
    <row r="29" spans="1:13" ht="15.75" customHeight="1">
      <c r="A29" s="43"/>
      <c r="B29" s="11" t="s">
        <v>82</v>
      </c>
      <c r="C29" s="11" t="s">
        <v>37</v>
      </c>
      <c r="D29" s="5" t="s">
        <v>35</v>
      </c>
      <c r="E29" s="8"/>
      <c r="F29" s="8">
        <v>2712</v>
      </c>
      <c r="G29" s="12">
        <f>1/12*1.05</f>
        <v>8.7499999999999994E-2</v>
      </c>
      <c r="H29" s="33">
        <v>0.05</v>
      </c>
      <c r="I29" s="34">
        <f t="shared" si="7"/>
        <v>237.29999999999998</v>
      </c>
      <c r="J29" s="8"/>
      <c r="K29" s="35">
        <f t="shared" si="8"/>
        <v>-237.29999999999998</v>
      </c>
      <c r="L29" s="35" t="s">
        <v>36</v>
      </c>
      <c r="M29" s="44"/>
    </row>
    <row r="30" spans="1:13" ht="15.75" customHeight="1">
      <c r="A30" s="43"/>
      <c r="B30" s="11" t="s">
        <v>39</v>
      </c>
      <c r="C30" s="11" t="s">
        <v>40</v>
      </c>
      <c r="D30" s="5" t="s">
        <v>35</v>
      </c>
      <c r="E30" s="8"/>
      <c r="F30" s="8">
        <v>2712</v>
      </c>
      <c r="G30" s="12">
        <f>1.15/12*1.05</f>
        <v>0.10062499999999999</v>
      </c>
      <c r="H30" s="33">
        <v>0.05</v>
      </c>
      <c r="I30" s="34">
        <f t="shared" si="7"/>
        <v>272.89499999999998</v>
      </c>
      <c r="J30" s="8"/>
      <c r="K30" s="35">
        <f t="shared" si="8"/>
        <v>-272.89499999999998</v>
      </c>
      <c r="L30" s="35" t="s">
        <v>36</v>
      </c>
      <c r="M30" s="44"/>
    </row>
    <row r="31" spans="1:13" ht="15.75" customHeight="1">
      <c r="A31" s="43"/>
      <c r="B31" s="11" t="s">
        <v>68</v>
      </c>
      <c r="C31" s="11" t="s">
        <v>67</v>
      </c>
      <c r="D31" s="5" t="s">
        <v>48</v>
      </c>
      <c r="E31" s="52"/>
      <c r="F31" s="52">
        <v>21696</v>
      </c>
      <c r="G31" s="12">
        <f>0.95/12*1.05</f>
        <v>8.3125000000000004E-2</v>
      </c>
      <c r="H31" s="33">
        <v>0.05</v>
      </c>
      <c r="I31" s="34">
        <f t="shared" ref="I31" si="9">F31*G31</f>
        <v>1803.48</v>
      </c>
      <c r="J31" s="52"/>
      <c r="K31" s="35">
        <f t="shared" ref="K31" si="10">J31-I31</f>
        <v>-1803.48</v>
      </c>
      <c r="L31" s="35" t="s">
        <v>36</v>
      </c>
      <c r="M31" s="44"/>
    </row>
    <row r="32" spans="1:13" ht="15.75" customHeight="1">
      <c r="A32" s="43"/>
      <c r="B32" s="37"/>
      <c r="C32" s="47"/>
      <c r="D32" s="47"/>
      <c r="E32" s="38"/>
      <c r="F32" s="38">
        <f>F13+F19+F25+F16+F28+F22</f>
        <v>21696</v>
      </c>
      <c r="G32" s="38"/>
      <c r="H32" s="39"/>
      <c r="I32" s="40"/>
      <c r="J32" s="38">
        <f>J30</f>
        <v>0</v>
      </c>
      <c r="K32" s="41"/>
      <c r="L32" s="41" t="s">
        <v>36</v>
      </c>
      <c r="M32" s="42"/>
    </row>
    <row r="33" spans="1:13" s="7" customFormat="1">
      <c r="A33" s="81"/>
      <c r="B33" s="64" t="s">
        <v>21</v>
      </c>
      <c r="C33" s="61" t="s">
        <v>27</v>
      </c>
      <c r="D33" s="46" t="s">
        <v>48</v>
      </c>
      <c r="E33" s="32" t="s">
        <v>18</v>
      </c>
      <c r="F33" s="8">
        <v>21696</v>
      </c>
      <c r="G33" s="136">
        <f>3.2/12</f>
        <v>0.26666666666666666</v>
      </c>
      <c r="H33" s="33">
        <v>0.02</v>
      </c>
      <c r="I33" s="34">
        <f>F33*G33</f>
        <v>5785.6</v>
      </c>
      <c r="J33" s="8"/>
      <c r="K33" s="35">
        <f>J33-I33</f>
        <v>-5785.6</v>
      </c>
      <c r="L33" s="35" t="s">
        <v>36</v>
      </c>
      <c r="M33" s="44"/>
    </row>
    <row r="34" spans="1:13" s="7" customFormat="1">
      <c r="A34" s="81"/>
      <c r="B34" s="67"/>
      <c r="C34" s="51"/>
      <c r="D34" s="51"/>
      <c r="E34" s="68"/>
      <c r="F34" s="38">
        <f>F33</f>
        <v>21696</v>
      </c>
      <c r="G34" s="38"/>
      <c r="H34" s="39"/>
      <c r="I34" s="38">
        <f t="shared" ref="I34:L34" si="11">I33</f>
        <v>5785.6</v>
      </c>
      <c r="J34" s="38">
        <f t="shared" si="11"/>
        <v>0</v>
      </c>
      <c r="K34" s="38">
        <f t="shared" si="11"/>
        <v>-5785.6</v>
      </c>
      <c r="L34" s="38" t="str">
        <f t="shared" si="11"/>
        <v>YDS</v>
      </c>
      <c r="M34" s="42"/>
    </row>
    <row r="35" spans="1:13" s="7" customFormat="1" ht="15.75" customHeight="1">
      <c r="A35" s="81"/>
      <c r="B35" s="53" t="s">
        <v>55</v>
      </c>
      <c r="C35" s="54" t="s">
        <v>56</v>
      </c>
      <c r="D35" s="70" t="s">
        <v>30</v>
      </c>
      <c r="E35" s="70" t="s">
        <v>30</v>
      </c>
      <c r="F35" s="32">
        <v>5424</v>
      </c>
      <c r="G35" s="71">
        <f>6.2/12*1.05</f>
        <v>0.54250000000000009</v>
      </c>
      <c r="H35" s="33">
        <v>0.03</v>
      </c>
      <c r="I35" s="34">
        <f t="shared" ref="I35:I40" si="12">F35*G35</f>
        <v>2942.5200000000004</v>
      </c>
      <c r="J35" s="8">
        <f>J33</f>
        <v>0</v>
      </c>
      <c r="K35" s="35">
        <f t="shared" ref="K35:K40" si="13">J35-I35</f>
        <v>-2942.5200000000004</v>
      </c>
      <c r="L35" s="35" t="s">
        <v>36</v>
      </c>
      <c r="M35" s="44"/>
    </row>
    <row r="36" spans="1:13" s="7" customFormat="1" ht="15.75" customHeight="1">
      <c r="A36" s="49"/>
      <c r="B36" s="53" t="s">
        <v>55</v>
      </c>
      <c r="C36" s="54" t="s">
        <v>56</v>
      </c>
      <c r="D36" s="70" t="s">
        <v>31</v>
      </c>
      <c r="E36" s="70" t="s">
        <v>31</v>
      </c>
      <c r="F36" s="32">
        <v>5424</v>
      </c>
      <c r="G36" s="71">
        <f t="shared" ref="G36:G40" si="14">6.2/12*1.05</f>
        <v>0.54250000000000009</v>
      </c>
      <c r="H36" s="33">
        <v>0.03</v>
      </c>
      <c r="I36" s="34">
        <f t="shared" si="12"/>
        <v>2942.5200000000004</v>
      </c>
      <c r="J36" s="8">
        <f t="shared" ref="J36:J47" si="15">J34</f>
        <v>0</v>
      </c>
      <c r="K36" s="35">
        <f t="shared" si="13"/>
        <v>-2942.5200000000004</v>
      </c>
      <c r="L36" s="35" t="s">
        <v>36</v>
      </c>
      <c r="M36" s="44"/>
    </row>
    <row r="37" spans="1:13" s="7" customFormat="1" ht="15.75" customHeight="1">
      <c r="A37" s="49"/>
      <c r="B37" s="53" t="s">
        <v>55</v>
      </c>
      <c r="C37" s="54" t="s">
        <v>56</v>
      </c>
      <c r="D37" s="70" t="s">
        <v>32</v>
      </c>
      <c r="E37" s="70" t="s">
        <v>32</v>
      </c>
      <c r="F37" s="32">
        <v>2712</v>
      </c>
      <c r="G37" s="71">
        <f t="shared" si="14"/>
        <v>0.54250000000000009</v>
      </c>
      <c r="H37" s="33">
        <v>0.03</v>
      </c>
      <c r="I37" s="34">
        <f t="shared" si="12"/>
        <v>1471.2600000000002</v>
      </c>
      <c r="J37" s="8">
        <f t="shared" si="15"/>
        <v>0</v>
      </c>
      <c r="K37" s="35">
        <f t="shared" si="13"/>
        <v>-1471.2600000000002</v>
      </c>
      <c r="L37" s="35" t="s">
        <v>36</v>
      </c>
      <c r="M37" s="44"/>
    </row>
    <row r="38" spans="1:13" s="7" customFormat="1" ht="15.75" customHeight="1">
      <c r="A38" s="49"/>
      <c r="B38" s="53" t="s">
        <v>55</v>
      </c>
      <c r="C38" s="54" t="s">
        <v>56</v>
      </c>
      <c r="D38" s="70" t="s">
        <v>33</v>
      </c>
      <c r="E38" s="70" t="s">
        <v>33</v>
      </c>
      <c r="F38" s="32">
        <v>2712</v>
      </c>
      <c r="G38" s="71">
        <f t="shared" si="14"/>
        <v>0.54250000000000009</v>
      </c>
      <c r="H38" s="33">
        <v>0.03</v>
      </c>
      <c r="I38" s="34">
        <f t="shared" si="12"/>
        <v>1471.2600000000002</v>
      </c>
      <c r="J38" s="8">
        <f t="shared" si="15"/>
        <v>0</v>
      </c>
      <c r="K38" s="35">
        <f t="shared" si="13"/>
        <v>-1471.2600000000002</v>
      </c>
      <c r="L38" s="35" t="s">
        <v>36</v>
      </c>
      <c r="M38" s="44"/>
    </row>
    <row r="39" spans="1:13" s="7" customFormat="1" ht="15.75" customHeight="1">
      <c r="A39" s="49"/>
      <c r="B39" s="53" t="s">
        <v>55</v>
      </c>
      <c r="C39" s="54" t="s">
        <v>56</v>
      </c>
      <c r="D39" s="70" t="s">
        <v>34</v>
      </c>
      <c r="E39" s="70" t="s">
        <v>34</v>
      </c>
      <c r="F39" s="32">
        <v>2712</v>
      </c>
      <c r="G39" s="71">
        <f t="shared" si="14"/>
        <v>0.54250000000000009</v>
      </c>
      <c r="H39" s="33">
        <v>0.03</v>
      </c>
      <c r="I39" s="34">
        <f t="shared" si="12"/>
        <v>1471.2600000000002</v>
      </c>
      <c r="J39" s="8">
        <f t="shared" si="15"/>
        <v>0</v>
      </c>
      <c r="K39" s="35">
        <f t="shared" si="13"/>
        <v>-1471.2600000000002</v>
      </c>
      <c r="L39" s="35" t="s">
        <v>36</v>
      </c>
      <c r="M39" s="44"/>
    </row>
    <row r="40" spans="1:13" s="7" customFormat="1" ht="15.75" customHeight="1">
      <c r="A40" s="49"/>
      <c r="B40" s="53" t="s">
        <v>55</v>
      </c>
      <c r="C40" s="54" t="s">
        <v>56</v>
      </c>
      <c r="D40" s="70" t="s">
        <v>35</v>
      </c>
      <c r="E40" s="70" t="s">
        <v>35</v>
      </c>
      <c r="F40" s="32">
        <v>2712</v>
      </c>
      <c r="G40" s="71">
        <f t="shared" si="14"/>
        <v>0.54250000000000009</v>
      </c>
      <c r="H40" s="33">
        <v>0.03</v>
      </c>
      <c r="I40" s="34">
        <f t="shared" si="12"/>
        <v>1471.2600000000002</v>
      </c>
      <c r="J40" s="8">
        <f t="shared" si="15"/>
        <v>0</v>
      </c>
      <c r="K40" s="35">
        <f t="shared" si="13"/>
        <v>-1471.2600000000002</v>
      </c>
      <c r="L40" s="35" t="s">
        <v>36</v>
      </c>
      <c r="M40" s="44"/>
    </row>
    <row r="41" spans="1:13" s="7" customFormat="1" ht="15.75" customHeight="1">
      <c r="A41" s="49"/>
      <c r="B41" s="67"/>
      <c r="C41" s="51"/>
      <c r="D41" s="51"/>
      <c r="E41" s="68"/>
      <c r="F41" s="38">
        <f>SUM(F35:F40)</f>
        <v>21696</v>
      </c>
      <c r="G41" s="38"/>
      <c r="H41" s="39"/>
      <c r="I41" s="38">
        <f>SUM(I35:I40)</f>
        <v>11770.080000000002</v>
      </c>
      <c r="J41" s="38"/>
      <c r="K41" s="38">
        <f>SUM(K35:K40)</f>
        <v>-11770.080000000002</v>
      </c>
      <c r="L41" s="41"/>
      <c r="M41" s="42"/>
    </row>
    <row r="42" spans="1:13" s="7" customFormat="1" ht="15.75" customHeight="1">
      <c r="A42" s="49"/>
      <c r="B42" s="50" t="s">
        <v>57</v>
      </c>
      <c r="C42" s="48" t="s">
        <v>58</v>
      </c>
      <c r="D42" s="70" t="s">
        <v>30</v>
      </c>
      <c r="E42" s="70" t="s">
        <v>30</v>
      </c>
      <c r="F42" s="32">
        <v>5424</v>
      </c>
      <c r="G42" s="136">
        <f>0.3/12*1.03</f>
        <v>2.5749999999999999E-2</v>
      </c>
      <c r="H42" s="33">
        <v>0.03</v>
      </c>
      <c r="I42" s="34">
        <f t="shared" ref="I42:I47" si="16">F42*G42</f>
        <v>139.66800000000001</v>
      </c>
      <c r="J42" s="8">
        <f t="shared" si="15"/>
        <v>0</v>
      </c>
      <c r="K42" s="35">
        <f t="shared" ref="K42:K47" si="17">J42-I42</f>
        <v>-139.66800000000001</v>
      </c>
      <c r="L42" s="35" t="s">
        <v>36</v>
      </c>
      <c r="M42" s="44"/>
    </row>
    <row r="43" spans="1:13" s="7" customFormat="1" ht="15.75" customHeight="1">
      <c r="A43" s="49"/>
      <c r="B43" s="50" t="s">
        <v>57</v>
      </c>
      <c r="C43" s="48" t="s">
        <v>58</v>
      </c>
      <c r="D43" s="70" t="s">
        <v>31</v>
      </c>
      <c r="E43" s="70" t="s">
        <v>31</v>
      </c>
      <c r="F43" s="32">
        <v>5424</v>
      </c>
      <c r="G43" s="136">
        <f t="shared" ref="G43:G47" si="18">0.3/12*1.03</f>
        <v>2.5749999999999999E-2</v>
      </c>
      <c r="H43" s="33">
        <v>0.03</v>
      </c>
      <c r="I43" s="34">
        <f t="shared" si="16"/>
        <v>139.66800000000001</v>
      </c>
      <c r="J43" s="8">
        <f t="shared" si="15"/>
        <v>0</v>
      </c>
      <c r="K43" s="35">
        <f t="shared" si="17"/>
        <v>-139.66800000000001</v>
      </c>
      <c r="L43" s="35" t="s">
        <v>36</v>
      </c>
      <c r="M43" s="44"/>
    </row>
    <row r="44" spans="1:13" s="7" customFormat="1" ht="15.75" customHeight="1">
      <c r="A44" s="49"/>
      <c r="B44" s="50" t="s">
        <v>57</v>
      </c>
      <c r="C44" s="48" t="s">
        <v>58</v>
      </c>
      <c r="D44" s="70" t="s">
        <v>32</v>
      </c>
      <c r="E44" s="70" t="s">
        <v>32</v>
      </c>
      <c r="F44" s="32">
        <v>2712</v>
      </c>
      <c r="G44" s="136">
        <f t="shared" si="18"/>
        <v>2.5749999999999999E-2</v>
      </c>
      <c r="H44" s="33">
        <v>0.03</v>
      </c>
      <c r="I44" s="34">
        <f t="shared" si="16"/>
        <v>69.834000000000003</v>
      </c>
      <c r="J44" s="8">
        <f t="shared" si="15"/>
        <v>0</v>
      </c>
      <c r="K44" s="35">
        <f t="shared" si="17"/>
        <v>-69.834000000000003</v>
      </c>
      <c r="L44" s="35" t="s">
        <v>36</v>
      </c>
      <c r="M44" s="44"/>
    </row>
    <row r="45" spans="1:13" s="7" customFormat="1" ht="15.75" customHeight="1">
      <c r="A45" s="49"/>
      <c r="B45" s="50" t="s">
        <v>57</v>
      </c>
      <c r="C45" s="48" t="s">
        <v>58</v>
      </c>
      <c r="D45" s="70" t="s">
        <v>33</v>
      </c>
      <c r="E45" s="70" t="s">
        <v>33</v>
      </c>
      <c r="F45" s="32">
        <v>2712</v>
      </c>
      <c r="G45" s="136">
        <f t="shared" si="18"/>
        <v>2.5749999999999999E-2</v>
      </c>
      <c r="H45" s="33">
        <v>0.03</v>
      </c>
      <c r="I45" s="34">
        <f t="shared" si="16"/>
        <v>69.834000000000003</v>
      </c>
      <c r="J45" s="8">
        <f t="shared" si="15"/>
        <v>0</v>
      </c>
      <c r="K45" s="35">
        <f t="shared" si="17"/>
        <v>-69.834000000000003</v>
      </c>
      <c r="L45" s="35" t="s">
        <v>36</v>
      </c>
      <c r="M45" s="44"/>
    </row>
    <row r="46" spans="1:13" s="7" customFormat="1" ht="15.75" customHeight="1">
      <c r="A46" s="49"/>
      <c r="B46" s="50" t="s">
        <v>57</v>
      </c>
      <c r="C46" s="48" t="s">
        <v>58</v>
      </c>
      <c r="D46" s="70" t="s">
        <v>34</v>
      </c>
      <c r="E46" s="70" t="s">
        <v>34</v>
      </c>
      <c r="F46" s="32">
        <v>2712</v>
      </c>
      <c r="G46" s="136">
        <f t="shared" si="18"/>
        <v>2.5749999999999999E-2</v>
      </c>
      <c r="H46" s="33">
        <v>0.03</v>
      </c>
      <c r="I46" s="34">
        <f t="shared" si="16"/>
        <v>69.834000000000003</v>
      </c>
      <c r="J46" s="8">
        <f t="shared" si="15"/>
        <v>0</v>
      </c>
      <c r="K46" s="35">
        <f t="shared" si="17"/>
        <v>-69.834000000000003</v>
      </c>
      <c r="L46" s="35" t="s">
        <v>36</v>
      </c>
      <c r="M46" s="44"/>
    </row>
    <row r="47" spans="1:13" s="7" customFormat="1" ht="15.75" customHeight="1">
      <c r="A47" s="49"/>
      <c r="B47" s="50" t="s">
        <v>57</v>
      </c>
      <c r="C47" s="48" t="s">
        <v>58</v>
      </c>
      <c r="D47" s="70" t="s">
        <v>35</v>
      </c>
      <c r="E47" s="70" t="s">
        <v>35</v>
      </c>
      <c r="F47" s="32">
        <v>2712</v>
      </c>
      <c r="G47" s="136">
        <f t="shared" si="18"/>
        <v>2.5749999999999999E-2</v>
      </c>
      <c r="H47" s="33">
        <v>0.03</v>
      </c>
      <c r="I47" s="34">
        <f t="shared" si="16"/>
        <v>69.834000000000003</v>
      </c>
      <c r="J47" s="8">
        <f t="shared" si="15"/>
        <v>0</v>
      </c>
      <c r="K47" s="35">
        <f t="shared" si="17"/>
        <v>-69.834000000000003</v>
      </c>
      <c r="L47" s="35" t="s">
        <v>36</v>
      </c>
      <c r="M47" s="44"/>
    </row>
    <row r="48" spans="1:13" s="7" customFormat="1" ht="15.75" customHeight="1">
      <c r="A48" s="49"/>
      <c r="B48" s="67"/>
      <c r="C48" s="67"/>
      <c r="D48" s="67"/>
      <c r="E48" s="67"/>
      <c r="F48" s="67">
        <f>SUM(F42:F47)</f>
        <v>21696</v>
      </c>
      <c r="G48" s="67"/>
      <c r="H48" s="67"/>
      <c r="I48" s="72">
        <f>SUM(I42:I47)</f>
        <v>558.67200000000003</v>
      </c>
      <c r="J48" s="67"/>
      <c r="K48" s="72">
        <f>SUM(K42:K47)</f>
        <v>-558.67200000000003</v>
      </c>
      <c r="L48" s="67"/>
      <c r="M48" s="67"/>
    </row>
    <row r="49" spans="1:13" s="7" customFormat="1" ht="15.75" customHeight="1">
      <c r="A49" s="49"/>
      <c r="B49" s="50" t="s">
        <v>50</v>
      </c>
      <c r="C49" s="65" t="s">
        <v>51</v>
      </c>
      <c r="D49" s="5" t="s">
        <v>30</v>
      </c>
      <c r="E49" s="5" t="s">
        <v>30</v>
      </c>
      <c r="F49" s="32">
        <v>5424</v>
      </c>
      <c r="G49" s="8">
        <v>1</v>
      </c>
      <c r="H49" s="33">
        <v>0.03</v>
      </c>
      <c r="I49" s="34">
        <f>G49*F49*1.02</f>
        <v>5532.4800000000005</v>
      </c>
      <c r="J49" s="8">
        <v>0</v>
      </c>
      <c r="K49" s="35">
        <f>J49-I49</f>
        <v>-5532.4800000000005</v>
      </c>
      <c r="L49" s="35" t="s">
        <v>15</v>
      </c>
      <c r="M49" s="44"/>
    </row>
    <row r="50" spans="1:13" s="7" customFormat="1" ht="15.75" customHeight="1">
      <c r="A50" s="49"/>
      <c r="B50" s="50" t="s">
        <v>50</v>
      </c>
      <c r="C50" s="65" t="s">
        <v>51</v>
      </c>
      <c r="D50" s="5" t="s">
        <v>31</v>
      </c>
      <c r="E50" s="5" t="s">
        <v>31</v>
      </c>
      <c r="F50" s="32">
        <v>5424</v>
      </c>
      <c r="G50" s="8">
        <v>1</v>
      </c>
      <c r="H50" s="33">
        <v>0.03</v>
      </c>
      <c r="I50" s="34">
        <f t="shared" ref="I50:I54" si="19">G50*F50*1.02</f>
        <v>5532.4800000000005</v>
      </c>
      <c r="J50" s="8">
        <v>0</v>
      </c>
      <c r="K50" s="35">
        <f t="shared" ref="K50:K54" si="20">J50-I50</f>
        <v>-5532.4800000000005</v>
      </c>
      <c r="L50" s="35" t="s">
        <v>15</v>
      </c>
      <c r="M50" s="48"/>
    </row>
    <row r="51" spans="1:13" s="7" customFormat="1" ht="15.75" customHeight="1">
      <c r="A51" s="49"/>
      <c r="B51" s="50" t="s">
        <v>50</v>
      </c>
      <c r="C51" s="65" t="s">
        <v>51</v>
      </c>
      <c r="D51" s="5" t="s">
        <v>32</v>
      </c>
      <c r="E51" s="5" t="s">
        <v>32</v>
      </c>
      <c r="F51" s="32">
        <v>2712</v>
      </c>
      <c r="G51" s="8">
        <v>1</v>
      </c>
      <c r="H51" s="33">
        <v>0.03</v>
      </c>
      <c r="I51" s="34">
        <f t="shared" si="19"/>
        <v>2766.2400000000002</v>
      </c>
      <c r="J51" s="8">
        <v>0</v>
      </c>
      <c r="K51" s="35">
        <f t="shared" si="20"/>
        <v>-2766.2400000000002</v>
      </c>
      <c r="L51" s="35" t="s">
        <v>15</v>
      </c>
      <c r="M51" s="48"/>
    </row>
    <row r="52" spans="1:13" s="7" customFormat="1" ht="15.75" customHeight="1">
      <c r="A52" s="49"/>
      <c r="B52" s="50" t="s">
        <v>50</v>
      </c>
      <c r="C52" s="65" t="s">
        <v>51</v>
      </c>
      <c r="D52" s="5" t="s">
        <v>33</v>
      </c>
      <c r="E52" s="5" t="s">
        <v>33</v>
      </c>
      <c r="F52" s="32">
        <v>2712</v>
      </c>
      <c r="G52" s="8">
        <v>1</v>
      </c>
      <c r="H52" s="33">
        <v>0.03</v>
      </c>
      <c r="I52" s="34">
        <f t="shared" si="19"/>
        <v>2766.2400000000002</v>
      </c>
      <c r="J52" s="8">
        <v>0</v>
      </c>
      <c r="K52" s="35">
        <f t="shared" si="20"/>
        <v>-2766.2400000000002</v>
      </c>
      <c r="L52" s="35" t="s">
        <v>15</v>
      </c>
      <c r="M52" s="48"/>
    </row>
    <row r="53" spans="1:13" s="7" customFormat="1" ht="15.75" customHeight="1">
      <c r="A53" s="49"/>
      <c r="B53" s="50" t="s">
        <v>50</v>
      </c>
      <c r="C53" s="65" t="s">
        <v>51</v>
      </c>
      <c r="D53" s="5" t="s">
        <v>34</v>
      </c>
      <c r="E53" s="5" t="s">
        <v>34</v>
      </c>
      <c r="F53" s="32">
        <v>2712</v>
      </c>
      <c r="G53" s="8">
        <v>1</v>
      </c>
      <c r="H53" s="33">
        <v>0.03</v>
      </c>
      <c r="I53" s="34">
        <f t="shared" si="19"/>
        <v>2766.2400000000002</v>
      </c>
      <c r="J53" s="8">
        <v>0</v>
      </c>
      <c r="K53" s="35">
        <f t="shared" si="20"/>
        <v>-2766.2400000000002</v>
      </c>
      <c r="L53" s="35" t="s">
        <v>15</v>
      </c>
      <c r="M53" s="48"/>
    </row>
    <row r="54" spans="1:13" s="7" customFormat="1" ht="15.75" customHeight="1">
      <c r="A54" s="49"/>
      <c r="B54" s="50" t="s">
        <v>50</v>
      </c>
      <c r="C54" s="65" t="s">
        <v>51</v>
      </c>
      <c r="D54" s="5" t="s">
        <v>35</v>
      </c>
      <c r="E54" s="5" t="s">
        <v>35</v>
      </c>
      <c r="F54" s="32">
        <v>2712</v>
      </c>
      <c r="G54" s="8">
        <v>1</v>
      </c>
      <c r="H54" s="33">
        <v>0.03</v>
      </c>
      <c r="I54" s="34">
        <f t="shared" si="19"/>
        <v>2766.2400000000002</v>
      </c>
      <c r="J54" s="8">
        <v>0</v>
      </c>
      <c r="K54" s="35">
        <f t="shared" si="20"/>
        <v>-2766.2400000000002</v>
      </c>
      <c r="L54" s="35" t="s">
        <v>15</v>
      </c>
      <c r="M54" s="48"/>
    </row>
    <row r="55" spans="1:13" s="7" customFormat="1" ht="15.75" customHeight="1">
      <c r="A55" s="49"/>
      <c r="B55" s="37"/>
      <c r="C55" s="38"/>
      <c r="D55" s="38"/>
      <c r="E55" s="38"/>
      <c r="F55" s="38">
        <f>SUM(F49:F54)</f>
        <v>21696</v>
      </c>
      <c r="G55" s="38"/>
      <c r="H55" s="39"/>
      <c r="I55" s="40">
        <f>SUM(I49:I54)</f>
        <v>22129.920000000006</v>
      </c>
      <c r="J55" s="38">
        <f t="shared" ref="J55" si="21">J49</f>
        <v>0</v>
      </c>
      <c r="K55" s="40">
        <f>SUM(K49:K54)</f>
        <v>-22129.920000000006</v>
      </c>
      <c r="L55" s="41"/>
      <c r="M55" s="51"/>
    </row>
    <row r="56" spans="1:13" s="7" customFormat="1" ht="15.75" customHeight="1">
      <c r="A56" s="49"/>
      <c r="B56" s="50" t="s">
        <v>49</v>
      </c>
      <c r="C56" s="66" t="s">
        <v>52</v>
      </c>
      <c r="D56" s="5" t="s">
        <v>30</v>
      </c>
      <c r="E56" s="5" t="s">
        <v>30</v>
      </c>
      <c r="F56" s="32">
        <v>5424</v>
      </c>
      <c r="G56" s="8">
        <v>1</v>
      </c>
      <c r="H56" s="33">
        <v>0.03</v>
      </c>
      <c r="I56" s="34">
        <f>G56*F56*1.02</f>
        <v>5532.4800000000005</v>
      </c>
      <c r="J56" s="8">
        <v>0</v>
      </c>
      <c r="K56" s="35">
        <f>J56-I56</f>
        <v>-5532.4800000000005</v>
      </c>
      <c r="L56" s="35" t="s">
        <v>15</v>
      </c>
      <c r="M56" s="44"/>
    </row>
    <row r="57" spans="1:13" s="7" customFormat="1" ht="15.75" customHeight="1">
      <c r="A57" s="49"/>
      <c r="B57" s="50" t="s">
        <v>49</v>
      </c>
      <c r="C57" s="66" t="s">
        <v>52</v>
      </c>
      <c r="D57" s="5" t="s">
        <v>31</v>
      </c>
      <c r="E57" s="5" t="s">
        <v>31</v>
      </c>
      <c r="F57" s="32">
        <v>5424</v>
      </c>
      <c r="G57" s="8">
        <v>1</v>
      </c>
      <c r="H57" s="33">
        <v>0.03</v>
      </c>
      <c r="I57" s="34">
        <f t="shared" ref="I57:I61" si="22">G57*F57*1.02</f>
        <v>5532.4800000000005</v>
      </c>
      <c r="J57" s="8">
        <v>0</v>
      </c>
      <c r="K57" s="35">
        <f t="shared" ref="K57:K61" si="23">J57-I57</f>
        <v>-5532.4800000000005</v>
      </c>
      <c r="L57" s="35" t="s">
        <v>15</v>
      </c>
      <c r="M57" s="48"/>
    </row>
    <row r="58" spans="1:13" s="7" customFormat="1" ht="15.75" customHeight="1">
      <c r="A58" s="49"/>
      <c r="B58" s="50" t="s">
        <v>49</v>
      </c>
      <c r="C58" s="66" t="s">
        <v>52</v>
      </c>
      <c r="D58" s="5" t="s">
        <v>32</v>
      </c>
      <c r="E58" s="5" t="s">
        <v>32</v>
      </c>
      <c r="F58" s="32">
        <v>2712</v>
      </c>
      <c r="G58" s="8">
        <v>1</v>
      </c>
      <c r="H58" s="33">
        <v>0.03</v>
      </c>
      <c r="I58" s="34">
        <f t="shared" si="22"/>
        <v>2766.2400000000002</v>
      </c>
      <c r="J58" s="8">
        <v>0</v>
      </c>
      <c r="K58" s="35">
        <f t="shared" si="23"/>
        <v>-2766.2400000000002</v>
      </c>
      <c r="L58" s="35" t="s">
        <v>15</v>
      </c>
      <c r="M58" s="48"/>
    </row>
    <row r="59" spans="1:13" s="7" customFormat="1" ht="15.75" customHeight="1">
      <c r="A59" s="49"/>
      <c r="B59" s="50" t="s">
        <v>49</v>
      </c>
      <c r="C59" s="66" t="s">
        <v>52</v>
      </c>
      <c r="D59" s="5" t="s">
        <v>33</v>
      </c>
      <c r="E59" s="5" t="s">
        <v>33</v>
      </c>
      <c r="F59" s="32">
        <v>2712</v>
      </c>
      <c r="G59" s="8">
        <v>1</v>
      </c>
      <c r="H59" s="33">
        <v>0.03</v>
      </c>
      <c r="I59" s="34">
        <f t="shared" si="22"/>
        <v>2766.2400000000002</v>
      </c>
      <c r="J59" s="8">
        <v>0</v>
      </c>
      <c r="K59" s="35">
        <f t="shared" si="23"/>
        <v>-2766.2400000000002</v>
      </c>
      <c r="L59" s="35" t="s">
        <v>15</v>
      </c>
      <c r="M59" s="48"/>
    </row>
    <row r="60" spans="1:13" s="7" customFormat="1" ht="15.75" customHeight="1">
      <c r="A60" s="49"/>
      <c r="B60" s="50" t="s">
        <v>49</v>
      </c>
      <c r="C60" s="66" t="s">
        <v>52</v>
      </c>
      <c r="D60" s="5" t="s">
        <v>34</v>
      </c>
      <c r="E60" s="5" t="s">
        <v>34</v>
      </c>
      <c r="F60" s="32">
        <v>2712</v>
      </c>
      <c r="G60" s="8">
        <v>1</v>
      </c>
      <c r="H60" s="33">
        <v>0.03</v>
      </c>
      <c r="I60" s="34">
        <f t="shared" si="22"/>
        <v>2766.2400000000002</v>
      </c>
      <c r="J60" s="8">
        <v>0</v>
      </c>
      <c r="K60" s="35">
        <f t="shared" si="23"/>
        <v>-2766.2400000000002</v>
      </c>
      <c r="L60" s="35" t="s">
        <v>15</v>
      </c>
      <c r="M60" s="48"/>
    </row>
    <row r="61" spans="1:13" s="7" customFormat="1" ht="15.75" customHeight="1">
      <c r="A61" s="49"/>
      <c r="B61" s="50" t="s">
        <v>49</v>
      </c>
      <c r="C61" s="66" t="s">
        <v>52</v>
      </c>
      <c r="D61" s="5" t="s">
        <v>35</v>
      </c>
      <c r="E61" s="5" t="s">
        <v>35</v>
      </c>
      <c r="F61" s="32">
        <v>2712</v>
      </c>
      <c r="G61" s="8">
        <v>1</v>
      </c>
      <c r="H61" s="33">
        <v>0.03</v>
      </c>
      <c r="I61" s="34">
        <f t="shared" si="22"/>
        <v>2766.2400000000002</v>
      </c>
      <c r="J61" s="8">
        <v>0</v>
      </c>
      <c r="K61" s="35">
        <f t="shared" si="23"/>
        <v>-2766.2400000000002</v>
      </c>
      <c r="L61" s="35" t="s">
        <v>15</v>
      </c>
      <c r="M61" s="48"/>
    </row>
    <row r="62" spans="1:13" s="7" customFormat="1" ht="15.75" customHeight="1">
      <c r="A62" s="49"/>
      <c r="B62" s="37"/>
      <c r="C62" s="38"/>
      <c r="D62" s="38"/>
      <c r="E62" s="38"/>
      <c r="F62" s="38">
        <f>SUM(F56:F61)</f>
        <v>21696</v>
      </c>
      <c r="G62" s="38"/>
      <c r="H62" s="39"/>
      <c r="I62" s="38">
        <f>SUM(I56:I61)</f>
        <v>22129.920000000006</v>
      </c>
      <c r="J62" s="38">
        <f t="shared" ref="J62" si="24">J56</f>
        <v>0</v>
      </c>
      <c r="K62" s="38">
        <f>SUM(K56:K61)</f>
        <v>-22129.920000000006</v>
      </c>
      <c r="L62" s="41"/>
      <c r="M62" s="51"/>
    </row>
    <row r="63" spans="1:13" s="7" customFormat="1" ht="15.75" customHeight="1">
      <c r="A63" s="112"/>
      <c r="B63" s="50" t="s">
        <v>53</v>
      </c>
      <c r="C63" s="8" t="s">
        <v>54</v>
      </c>
      <c r="D63" s="5" t="s">
        <v>30</v>
      </c>
      <c r="E63" s="5" t="s">
        <v>30</v>
      </c>
      <c r="F63" s="32">
        <v>5424</v>
      </c>
      <c r="G63" s="8">
        <v>1</v>
      </c>
      <c r="H63" s="33">
        <v>0.03</v>
      </c>
      <c r="I63" s="34">
        <f>F63*G63*1.02</f>
        <v>5532.4800000000005</v>
      </c>
      <c r="J63" s="8"/>
      <c r="K63" s="35">
        <f>J63-I63</f>
        <v>-5532.4800000000005</v>
      </c>
      <c r="L63" s="35" t="s">
        <v>15</v>
      </c>
      <c r="M63" s="54"/>
    </row>
    <row r="64" spans="1:13" s="7" customFormat="1" ht="15.75" customHeight="1">
      <c r="A64" s="112"/>
      <c r="B64" s="50" t="s">
        <v>53</v>
      </c>
      <c r="C64" s="8" t="s">
        <v>54</v>
      </c>
      <c r="D64" s="5" t="s">
        <v>31</v>
      </c>
      <c r="E64" s="5" t="s">
        <v>31</v>
      </c>
      <c r="F64" s="32">
        <v>5424</v>
      </c>
      <c r="G64" s="8">
        <v>1</v>
      </c>
      <c r="H64" s="33">
        <v>0.03</v>
      </c>
      <c r="I64" s="34">
        <f t="shared" ref="I64:I68" si="25">F64*G64*1.02</f>
        <v>5532.4800000000005</v>
      </c>
      <c r="J64" s="8"/>
      <c r="K64" s="35">
        <f t="shared" ref="K64:K68" si="26">J64-I64</f>
        <v>-5532.4800000000005</v>
      </c>
      <c r="L64" s="35" t="s">
        <v>15</v>
      </c>
      <c r="M64" s="54"/>
    </row>
    <row r="65" spans="1:13" s="7" customFormat="1" ht="15.75" customHeight="1">
      <c r="A65" s="112"/>
      <c r="B65" s="50" t="s">
        <v>53</v>
      </c>
      <c r="C65" s="8" t="s">
        <v>54</v>
      </c>
      <c r="D65" s="5" t="s">
        <v>32</v>
      </c>
      <c r="E65" s="5" t="s">
        <v>32</v>
      </c>
      <c r="F65" s="32">
        <v>2712</v>
      </c>
      <c r="G65" s="8">
        <v>1</v>
      </c>
      <c r="H65" s="33">
        <v>0.03</v>
      </c>
      <c r="I65" s="34">
        <f t="shared" si="25"/>
        <v>2766.2400000000002</v>
      </c>
      <c r="J65" s="8"/>
      <c r="K65" s="35">
        <f t="shared" si="26"/>
        <v>-2766.2400000000002</v>
      </c>
      <c r="L65" s="35" t="s">
        <v>15</v>
      </c>
      <c r="M65" s="54"/>
    </row>
    <row r="66" spans="1:13" s="7" customFormat="1" ht="15.75" customHeight="1">
      <c r="A66" s="112"/>
      <c r="B66" s="50" t="s">
        <v>53</v>
      </c>
      <c r="C66" s="8" t="s">
        <v>54</v>
      </c>
      <c r="D66" s="5" t="s">
        <v>33</v>
      </c>
      <c r="E66" s="5" t="s">
        <v>33</v>
      </c>
      <c r="F66" s="32">
        <v>2712</v>
      </c>
      <c r="G66" s="8">
        <v>1</v>
      </c>
      <c r="H66" s="33">
        <v>0.03</v>
      </c>
      <c r="I66" s="34">
        <f t="shared" si="25"/>
        <v>2766.2400000000002</v>
      </c>
      <c r="J66" s="8"/>
      <c r="K66" s="35">
        <f t="shared" si="26"/>
        <v>-2766.2400000000002</v>
      </c>
      <c r="L66" s="35" t="s">
        <v>15</v>
      </c>
      <c r="M66" s="54"/>
    </row>
    <row r="67" spans="1:13" s="7" customFormat="1" ht="15.75" customHeight="1">
      <c r="A67" s="112"/>
      <c r="B67" s="50" t="s">
        <v>53</v>
      </c>
      <c r="C67" s="8" t="s">
        <v>54</v>
      </c>
      <c r="D67" s="5" t="s">
        <v>34</v>
      </c>
      <c r="E67" s="5" t="s">
        <v>34</v>
      </c>
      <c r="F67" s="32">
        <v>2712</v>
      </c>
      <c r="G67" s="8">
        <v>1</v>
      </c>
      <c r="H67" s="33">
        <v>0.03</v>
      </c>
      <c r="I67" s="34">
        <f t="shared" si="25"/>
        <v>2766.2400000000002</v>
      </c>
      <c r="J67" s="8"/>
      <c r="K67" s="35">
        <f t="shared" si="26"/>
        <v>-2766.2400000000002</v>
      </c>
      <c r="L67" s="35" t="s">
        <v>15</v>
      </c>
      <c r="M67" s="54"/>
    </row>
    <row r="68" spans="1:13" s="7" customFormat="1" ht="15.75" customHeight="1">
      <c r="A68" s="112"/>
      <c r="B68" s="50" t="s">
        <v>53</v>
      </c>
      <c r="C68" s="8" t="s">
        <v>54</v>
      </c>
      <c r="D68" s="5" t="s">
        <v>35</v>
      </c>
      <c r="E68" s="5" t="s">
        <v>35</v>
      </c>
      <c r="F68" s="32">
        <v>2712</v>
      </c>
      <c r="G68" s="8">
        <v>1</v>
      </c>
      <c r="H68" s="33">
        <v>0.03</v>
      </c>
      <c r="I68" s="34">
        <f t="shared" si="25"/>
        <v>2766.2400000000002</v>
      </c>
      <c r="J68" s="8"/>
      <c r="K68" s="35">
        <f t="shared" si="26"/>
        <v>-2766.2400000000002</v>
      </c>
      <c r="L68" s="35" t="s">
        <v>15</v>
      </c>
      <c r="M68" s="54"/>
    </row>
    <row r="69" spans="1:13" s="7" customFormat="1" ht="15.75" customHeight="1">
      <c r="A69" s="112"/>
      <c r="B69" s="37"/>
      <c r="C69" s="47"/>
      <c r="D69" s="47"/>
      <c r="E69" s="38"/>
      <c r="F69" s="38">
        <f>SUM(F63:F68)</f>
        <v>21696</v>
      </c>
      <c r="G69" s="38"/>
      <c r="H69" s="39">
        <v>0.02</v>
      </c>
      <c r="I69" s="38">
        <f>SUM(I63:I68)</f>
        <v>22129.920000000006</v>
      </c>
      <c r="J69" s="38">
        <f>SUM(J63:J63)</f>
        <v>0</v>
      </c>
      <c r="K69" s="38">
        <f>SUM(K63:K68)</f>
        <v>-22129.920000000006</v>
      </c>
      <c r="L69" s="41" t="s">
        <v>15</v>
      </c>
      <c r="M69" s="47"/>
    </row>
    <row r="70" spans="1:13" s="7" customFormat="1">
      <c r="A70" s="112"/>
      <c r="B70" s="50" t="s">
        <v>59</v>
      </c>
      <c r="C70" s="5" t="s">
        <v>30</v>
      </c>
      <c r="D70" s="5" t="s">
        <v>30</v>
      </c>
      <c r="E70" s="5" t="s">
        <v>30</v>
      </c>
      <c r="F70" s="32">
        <v>5424</v>
      </c>
      <c r="G70" s="8">
        <v>1</v>
      </c>
      <c r="H70" s="33">
        <v>0.03</v>
      </c>
      <c r="I70" s="34">
        <f>G70*F70*1.02</f>
        <v>5532.4800000000005</v>
      </c>
      <c r="J70" s="8">
        <v>0</v>
      </c>
      <c r="K70" s="35">
        <f>J70-I70</f>
        <v>-5532.4800000000005</v>
      </c>
      <c r="L70" s="35" t="s">
        <v>15</v>
      </c>
      <c r="M70" s="44"/>
    </row>
    <row r="71" spans="1:13" s="7" customFormat="1">
      <c r="A71" s="112"/>
      <c r="B71" s="50" t="s">
        <v>59</v>
      </c>
      <c r="C71" s="5" t="s">
        <v>31</v>
      </c>
      <c r="D71" s="5" t="s">
        <v>31</v>
      </c>
      <c r="E71" s="5" t="s">
        <v>31</v>
      </c>
      <c r="F71" s="32">
        <v>5424</v>
      </c>
      <c r="G71" s="8">
        <v>1</v>
      </c>
      <c r="H71" s="33">
        <v>0.03</v>
      </c>
      <c r="I71" s="34">
        <f t="shared" ref="I71:I75" si="27">G71*F71*1.02</f>
        <v>5532.4800000000005</v>
      </c>
      <c r="J71" s="8">
        <v>0</v>
      </c>
      <c r="K71" s="35">
        <f t="shared" ref="K71:K75" si="28">J71-I71</f>
        <v>-5532.4800000000005</v>
      </c>
      <c r="L71" s="35" t="s">
        <v>15</v>
      </c>
      <c r="M71" s="48"/>
    </row>
    <row r="72" spans="1:13" s="7" customFormat="1">
      <c r="A72" s="112"/>
      <c r="B72" s="50" t="s">
        <v>59</v>
      </c>
      <c r="C72" s="5" t="s">
        <v>32</v>
      </c>
      <c r="D72" s="5" t="s">
        <v>32</v>
      </c>
      <c r="E72" s="5" t="s">
        <v>32</v>
      </c>
      <c r="F72" s="32">
        <v>2712</v>
      </c>
      <c r="G72" s="8">
        <v>1</v>
      </c>
      <c r="H72" s="33">
        <v>0.03</v>
      </c>
      <c r="I72" s="34">
        <f t="shared" si="27"/>
        <v>2766.2400000000002</v>
      </c>
      <c r="J72" s="8">
        <v>0</v>
      </c>
      <c r="K72" s="35">
        <f t="shared" si="28"/>
        <v>-2766.2400000000002</v>
      </c>
      <c r="L72" s="35" t="s">
        <v>15</v>
      </c>
      <c r="M72" s="48"/>
    </row>
    <row r="73" spans="1:13" s="7" customFormat="1">
      <c r="A73" s="112"/>
      <c r="B73" s="50" t="s">
        <v>59</v>
      </c>
      <c r="C73" s="5" t="s">
        <v>33</v>
      </c>
      <c r="D73" s="5" t="s">
        <v>33</v>
      </c>
      <c r="E73" s="5" t="s">
        <v>33</v>
      </c>
      <c r="F73" s="32">
        <v>2712</v>
      </c>
      <c r="G73" s="8">
        <v>1</v>
      </c>
      <c r="H73" s="33">
        <v>0.03</v>
      </c>
      <c r="I73" s="34">
        <f t="shared" si="27"/>
        <v>2766.2400000000002</v>
      </c>
      <c r="J73" s="8">
        <v>0</v>
      </c>
      <c r="K73" s="35">
        <f t="shared" si="28"/>
        <v>-2766.2400000000002</v>
      </c>
      <c r="L73" s="35" t="s">
        <v>15</v>
      </c>
      <c r="M73" s="48"/>
    </row>
    <row r="74" spans="1:13" s="7" customFormat="1">
      <c r="A74" s="112"/>
      <c r="B74" s="50" t="s">
        <v>59</v>
      </c>
      <c r="C74" s="5" t="s">
        <v>34</v>
      </c>
      <c r="D74" s="5" t="s">
        <v>34</v>
      </c>
      <c r="E74" s="5" t="s">
        <v>34</v>
      </c>
      <c r="F74" s="32">
        <v>2712</v>
      </c>
      <c r="G74" s="8">
        <v>1</v>
      </c>
      <c r="H74" s="33">
        <v>0.03</v>
      </c>
      <c r="I74" s="34">
        <f t="shared" si="27"/>
        <v>2766.2400000000002</v>
      </c>
      <c r="J74" s="8">
        <v>0</v>
      </c>
      <c r="K74" s="35">
        <f t="shared" si="28"/>
        <v>-2766.2400000000002</v>
      </c>
      <c r="L74" s="35" t="s">
        <v>15</v>
      </c>
      <c r="M74" s="48"/>
    </row>
    <row r="75" spans="1:13" s="7" customFormat="1">
      <c r="A75" s="112"/>
      <c r="B75" s="50" t="s">
        <v>59</v>
      </c>
      <c r="C75" s="5" t="s">
        <v>35</v>
      </c>
      <c r="D75" s="5" t="s">
        <v>35</v>
      </c>
      <c r="E75" s="5" t="s">
        <v>35</v>
      </c>
      <c r="F75" s="32">
        <v>2712</v>
      </c>
      <c r="G75" s="8">
        <v>1</v>
      </c>
      <c r="H75" s="33">
        <v>0.03</v>
      </c>
      <c r="I75" s="34">
        <f t="shared" si="27"/>
        <v>2766.2400000000002</v>
      </c>
      <c r="J75" s="8">
        <v>0</v>
      </c>
      <c r="K75" s="35">
        <f t="shared" si="28"/>
        <v>-2766.2400000000002</v>
      </c>
      <c r="L75" s="35" t="s">
        <v>15</v>
      </c>
      <c r="M75" s="48"/>
    </row>
    <row r="76" spans="1:13">
      <c r="A76" s="112"/>
      <c r="B76" s="37"/>
      <c r="C76" s="38"/>
      <c r="D76" s="38"/>
      <c r="E76" s="38"/>
      <c r="F76" s="38">
        <f>SUM(F70:F75)</f>
        <v>21696</v>
      </c>
      <c r="G76" s="38"/>
      <c r="H76" s="39"/>
      <c r="I76" s="38">
        <f>SUM(I70:I75)</f>
        <v>22129.920000000006</v>
      </c>
      <c r="J76" s="38">
        <f>J70</f>
        <v>0</v>
      </c>
      <c r="K76" s="38">
        <f>SUM(K70:K75)</f>
        <v>-22129.920000000006</v>
      </c>
      <c r="L76" s="41"/>
      <c r="M76" s="51"/>
    </row>
    <row r="77" spans="1:13" ht="20.25" customHeight="1">
      <c r="A77" s="101"/>
      <c r="B77" s="98" t="s">
        <v>60</v>
      </c>
      <c r="C77" s="5" t="s">
        <v>30</v>
      </c>
      <c r="D77" s="107" t="s">
        <v>25</v>
      </c>
      <c r="E77" s="107" t="s">
        <v>25</v>
      </c>
      <c r="F77" s="32">
        <v>5424</v>
      </c>
      <c r="G77" s="8">
        <v>1</v>
      </c>
      <c r="H77" s="33">
        <v>0.03</v>
      </c>
      <c r="I77" s="34">
        <f>G77*F77*1.02</f>
        <v>5532.4800000000005</v>
      </c>
      <c r="J77" s="8"/>
      <c r="K77" s="35">
        <f t="shared" ref="K77" si="29">J77-I77</f>
        <v>-5532.4800000000005</v>
      </c>
      <c r="L77" s="35" t="s">
        <v>15</v>
      </c>
      <c r="M77" s="44"/>
    </row>
    <row r="78" spans="1:13" ht="20.25" customHeight="1">
      <c r="A78" s="102"/>
      <c r="B78" s="99"/>
      <c r="C78" s="5" t="s">
        <v>31</v>
      </c>
      <c r="D78" s="108"/>
      <c r="E78" s="108"/>
      <c r="F78" s="32">
        <v>5424</v>
      </c>
      <c r="G78" s="8">
        <v>1</v>
      </c>
      <c r="H78" s="33">
        <v>0.03</v>
      </c>
      <c r="I78" s="34">
        <f t="shared" ref="I78:I82" si="30">G78*F78*1.02</f>
        <v>5532.4800000000005</v>
      </c>
      <c r="J78" s="8"/>
      <c r="K78" s="35">
        <f t="shared" ref="K78:K82" si="31">J78-I78</f>
        <v>-5532.4800000000005</v>
      </c>
      <c r="L78" s="35" t="s">
        <v>15</v>
      </c>
      <c r="M78" s="44"/>
    </row>
    <row r="79" spans="1:13" ht="20.25" customHeight="1">
      <c r="A79" s="102"/>
      <c r="B79" s="99"/>
      <c r="C79" s="5" t="s">
        <v>32</v>
      </c>
      <c r="D79" s="108"/>
      <c r="E79" s="108"/>
      <c r="F79" s="32">
        <v>2712</v>
      </c>
      <c r="G79" s="8">
        <v>1</v>
      </c>
      <c r="H79" s="33">
        <v>0.03</v>
      </c>
      <c r="I79" s="34">
        <f t="shared" si="30"/>
        <v>2766.2400000000002</v>
      </c>
      <c r="J79" s="8"/>
      <c r="K79" s="35">
        <f t="shared" si="31"/>
        <v>-2766.2400000000002</v>
      </c>
      <c r="L79" s="35" t="s">
        <v>15</v>
      </c>
      <c r="M79" s="44"/>
    </row>
    <row r="80" spans="1:13" ht="20.25" customHeight="1">
      <c r="A80" s="102"/>
      <c r="B80" s="99"/>
      <c r="C80" s="5" t="s">
        <v>33</v>
      </c>
      <c r="D80" s="108"/>
      <c r="E80" s="108"/>
      <c r="F80" s="32">
        <v>2712</v>
      </c>
      <c r="G80" s="8">
        <v>1</v>
      </c>
      <c r="H80" s="33">
        <v>0.03</v>
      </c>
      <c r="I80" s="34">
        <f t="shared" si="30"/>
        <v>2766.2400000000002</v>
      </c>
      <c r="J80" s="8"/>
      <c r="K80" s="35">
        <f t="shared" si="31"/>
        <v>-2766.2400000000002</v>
      </c>
      <c r="L80" s="35" t="s">
        <v>15</v>
      </c>
      <c r="M80" s="44"/>
    </row>
    <row r="81" spans="1:13" ht="20.25" customHeight="1">
      <c r="A81" s="102"/>
      <c r="B81" s="99"/>
      <c r="C81" s="5" t="s">
        <v>34</v>
      </c>
      <c r="D81" s="108"/>
      <c r="E81" s="108"/>
      <c r="F81" s="32">
        <v>2712</v>
      </c>
      <c r="G81" s="8">
        <v>1</v>
      </c>
      <c r="H81" s="33">
        <v>0.03</v>
      </c>
      <c r="I81" s="34">
        <f t="shared" si="30"/>
        <v>2766.2400000000002</v>
      </c>
      <c r="J81" s="8"/>
      <c r="K81" s="35">
        <f t="shared" si="31"/>
        <v>-2766.2400000000002</v>
      </c>
      <c r="L81" s="35" t="s">
        <v>15</v>
      </c>
      <c r="M81" s="44"/>
    </row>
    <row r="82" spans="1:13" ht="20.25" customHeight="1">
      <c r="A82" s="102"/>
      <c r="B82" s="100"/>
      <c r="C82" s="5" t="s">
        <v>35</v>
      </c>
      <c r="D82" s="109"/>
      <c r="E82" s="109"/>
      <c r="F82" s="32">
        <v>2712</v>
      </c>
      <c r="G82" s="8">
        <v>1</v>
      </c>
      <c r="H82" s="33">
        <v>0.03</v>
      </c>
      <c r="I82" s="34">
        <f t="shared" si="30"/>
        <v>2766.2400000000002</v>
      </c>
      <c r="J82" s="8"/>
      <c r="K82" s="35">
        <f t="shared" si="31"/>
        <v>-2766.2400000000002</v>
      </c>
      <c r="L82" s="35" t="s">
        <v>15</v>
      </c>
      <c r="M82" s="44"/>
    </row>
    <row r="83" spans="1:13" ht="15.75" customHeight="1">
      <c r="A83" s="103"/>
      <c r="B83" s="37"/>
      <c r="C83" s="110"/>
      <c r="D83" s="111"/>
      <c r="E83" s="56"/>
      <c r="F83" s="38">
        <f>SUM(F77:F82)</f>
        <v>21696</v>
      </c>
      <c r="G83" s="40"/>
      <c r="H83" s="39">
        <v>0.02</v>
      </c>
      <c r="I83" s="38">
        <f>SUM(I77:I82)</f>
        <v>22129.920000000006</v>
      </c>
      <c r="J83" s="38"/>
      <c r="K83" s="38">
        <f>SUM(K77:K82)</f>
        <v>-22129.920000000006</v>
      </c>
      <c r="L83" s="41" t="s">
        <v>15</v>
      </c>
      <c r="M83" s="57"/>
    </row>
    <row r="84" spans="1:13" ht="15.75" customHeight="1">
      <c r="A84" s="101"/>
      <c r="B84" s="98" t="s">
        <v>63</v>
      </c>
      <c r="C84" s="5" t="s">
        <v>30</v>
      </c>
      <c r="D84" s="92" t="s">
        <v>73</v>
      </c>
      <c r="E84" s="5" t="s">
        <v>30</v>
      </c>
      <c r="F84" s="32">
        <v>5424</v>
      </c>
      <c r="G84" s="34">
        <v>1</v>
      </c>
      <c r="H84" s="33">
        <v>0.03</v>
      </c>
      <c r="I84" s="34">
        <f>G84*F84*1.02</f>
        <v>5532.4800000000005</v>
      </c>
      <c r="J84" s="76"/>
      <c r="K84" s="35">
        <f t="shared" ref="K84:K89" si="32">J84-I84</f>
        <v>-5532.4800000000005</v>
      </c>
      <c r="L84" s="35" t="s">
        <v>15</v>
      </c>
      <c r="M84" s="45"/>
    </row>
    <row r="85" spans="1:13" ht="15.75" customHeight="1">
      <c r="A85" s="102"/>
      <c r="B85" s="99"/>
      <c r="C85" s="5" t="s">
        <v>31</v>
      </c>
      <c r="D85" s="92" t="s">
        <v>73</v>
      </c>
      <c r="E85" s="5" t="s">
        <v>31</v>
      </c>
      <c r="F85" s="32">
        <v>5424</v>
      </c>
      <c r="G85" s="34">
        <v>1</v>
      </c>
      <c r="H85" s="33">
        <v>0.03</v>
      </c>
      <c r="I85" s="34">
        <f t="shared" ref="I85:I89" si="33">G85*F85*1.02</f>
        <v>5532.4800000000005</v>
      </c>
      <c r="J85" s="76"/>
      <c r="K85" s="35">
        <f t="shared" si="32"/>
        <v>-5532.4800000000005</v>
      </c>
      <c r="L85" s="35" t="s">
        <v>15</v>
      </c>
      <c r="M85" s="45"/>
    </row>
    <row r="86" spans="1:13" ht="15.75" customHeight="1">
      <c r="A86" s="102"/>
      <c r="B86" s="99"/>
      <c r="C86" s="5" t="s">
        <v>32</v>
      </c>
      <c r="D86" s="92" t="s">
        <v>73</v>
      </c>
      <c r="E86" s="5" t="s">
        <v>32</v>
      </c>
      <c r="F86" s="32">
        <v>2712</v>
      </c>
      <c r="G86" s="34">
        <v>1</v>
      </c>
      <c r="H86" s="33">
        <v>0.03</v>
      </c>
      <c r="I86" s="34">
        <f t="shared" si="33"/>
        <v>2766.2400000000002</v>
      </c>
      <c r="J86" s="76"/>
      <c r="K86" s="35">
        <f t="shared" si="32"/>
        <v>-2766.2400000000002</v>
      </c>
      <c r="L86" s="35" t="s">
        <v>15</v>
      </c>
      <c r="M86" s="45"/>
    </row>
    <row r="87" spans="1:13" ht="15.75" customHeight="1">
      <c r="A87" s="102"/>
      <c r="B87" s="99"/>
      <c r="C87" s="5" t="s">
        <v>33</v>
      </c>
      <c r="D87" s="92" t="s">
        <v>73</v>
      </c>
      <c r="E87" s="5" t="s">
        <v>33</v>
      </c>
      <c r="F87" s="32">
        <v>2712</v>
      </c>
      <c r="G87" s="34">
        <v>1</v>
      </c>
      <c r="H87" s="33">
        <v>0.03</v>
      </c>
      <c r="I87" s="34">
        <f t="shared" si="33"/>
        <v>2766.2400000000002</v>
      </c>
      <c r="J87" s="76"/>
      <c r="K87" s="35">
        <f t="shared" si="32"/>
        <v>-2766.2400000000002</v>
      </c>
      <c r="L87" s="35" t="s">
        <v>15</v>
      </c>
      <c r="M87" s="45"/>
    </row>
    <row r="88" spans="1:13" ht="15.75" customHeight="1">
      <c r="A88" s="102"/>
      <c r="B88" s="99"/>
      <c r="C88" s="5" t="s">
        <v>34</v>
      </c>
      <c r="D88" s="92" t="s">
        <v>73</v>
      </c>
      <c r="E88" s="5" t="s">
        <v>34</v>
      </c>
      <c r="F88" s="32">
        <v>2712</v>
      </c>
      <c r="G88" s="34">
        <v>1</v>
      </c>
      <c r="H88" s="33">
        <v>0.03</v>
      </c>
      <c r="I88" s="34">
        <f t="shared" si="33"/>
        <v>2766.2400000000002</v>
      </c>
      <c r="J88" s="76"/>
      <c r="K88" s="35">
        <f t="shared" si="32"/>
        <v>-2766.2400000000002</v>
      </c>
      <c r="L88" s="35" t="s">
        <v>15</v>
      </c>
      <c r="M88" s="45"/>
    </row>
    <row r="89" spans="1:13" ht="15.75" customHeight="1">
      <c r="A89" s="103"/>
      <c r="B89" s="100"/>
      <c r="C89" s="5" t="s">
        <v>35</v>
      </c>
      <c r="D89" s="92" t="s">
        <v>73</v>
      </c>
      <c r="E89" s="5" t="s">
        <v>35</v>
      </c>
      <c r="F89" s="32">
        <v>2712</v>
      </c>
      <c r="G89" s="34">
        <v>1</v>
      </c>
      <c r="H89" s="33">
        <v>0.03</v>
      </c>
      <c r="I89" s="34">
        <f t="shared" si="33"/>
        <v>2766.2400000000002</v>
      </c>
      <c r="J89" s="76"/>
      <c r="K89" s="35">
        <f t="shared" si="32"/>
        <v>-2766.2400000000002</v>
      </c>
      <c r="L89" s="35" t="s">
        <v>15</v>
      </c>
      <c r="M89" s="45"/>
    </row>
    <row r="90" spans="1:13" ht="15.75" customHeight="1">
      <c r="A90" s="79"/>
      <c r="B90" s="67"/>
      <c r="C90" s="78"/>
      <c r="D90" s="93"/>
      <c r="E90" s="89"/>
      <c r="F90" s="77">
        <f>SUM(F84:F89)</f>
        <v>21696</v>
      </c>
      <c r="G90" s="40"/>
      <c r="H90" s="39"/>
      <c r="I90" s="77">
        <f>SUM(I84:I89)</f>
        <v>22129.920000000006</v>
      </c>
      <c r="J90" s="77"/>
      <c r="K90" s="77">
        <f>SUM(K84:K89)</f>
        <v>-22129.920000000006</v>
      </c>
      <c r="L90" s="41"/>
      <c r="M90" s="80"/>
    </row>
    <row r="91" spans="1:13" ht="15.75" customHeight="1">
      <c r="A91" s="101"/>
      <c r="B91" s="98" t="s">
        <v>74</v>
      </c>
      <c r="C91" s="5" t="s">
        <v>30</v>
      </c>
      <c r="D91" s="92" t="s">
        <v>75</v>
      </c>
      <c r="E91" s="5" t="s">
        <v>30</v>
      </c>
      <c r="F91" s="32">
        <v>5424</v>
      </c>
      <c r="G91" s="34">
        <v>1</v>
      </c>
      <c r="H91" s="33">
        <v>0.03</v>
      </c>
      <c r="I91" s="34">
        <f>G91*F91*1.02</f>
        <v>5532.4800000000005</v>
      </c>
      <c r="J91" s="76"/>
      <c r="K91" s="35">
        <f t="shared" ref="K91:K96" si="34">J91-I91</f>
        <v>-5532.4800000000005</v>
      </c>
      <c r="L91" s="35" t="s">
        <v>15</v>
      </c>
      <c r="M91" s="45"/>
    </row>
    <row r="92" spans="1:13" ht="15.75" customHeight="1">
      <c r="A92" s="102"/>
      <c r="B92" s="99"/>
      <c r="C92" s="5" t="s">
        <v>31</v>
      </c>
      <c r="D92" s="92" t="s">
        <v>75</v>
      </c>
      <c r="E92" s="5" t="s">
        <v>31</v>
      </c>
      <c r="F92" s="32">
        <v>5424</v>
      </c>
      <c r="G92" s="34">
        <v>1</v>
      </c>
      <c r="H92" s="33">
        <v>0.03</v>
      </c>
      <c r="I92" s="34">
        <f t="shared" ref="I92:I96" si="35">G92*F92*1.02</f>
        <v>5532.4800000000005</v>
      </c>
      <c r="J92" s="76"/>
      <c r="K92" s="35">
        <f t="shared" si="34"/>
        <v>-5532.4800000000005</v>
      </c>
      <c r="L92" s="35" t="s">
        <v>15</v>
      </c>
      <c r="M92" s="45"/>
    </row>
    <row r="93" spans="1:13" ht="15.75" customHeight="1">
      <c r="A93" s="102"/>
      <c r="B93" s="99"/>
      <c r="C93" s="5" t="s">
        <v>32</v>
      </c>
      <c r="D93" s="92" t="s">
        <v>75</v>
      </c>
      <c r="E93" s="5" t="s">
        <v>32</v>
      </c>
      <c r="F93" s="32">
        <v>2712</v>
      </c>
      <c r="G93" s="34">
        <v>1</v>
      </c>
      <c r="H93" s="33">
        <v>0.03</v>
      </c>
      <c r="I93" s="34">
        <f t="shared" si="35"/>
        <v>2766.2400000000002</v>
      </c>
      <c r="J93" s="76"/>
      <c r="K93" s="35">
        <f t="shared" si="34"/>
        <v>-2766.2400000000002</v>
      </c>
      <c r="L93" s="35" t="s">
        <v>15</v>
      </c>
      <c r="M93" s="45"/>
    </row>
    <row r="94" spans="1:13" ht="15.75" customHeight="1">
      <c r="A94" s="102"/>
      <c r="B94" s="99"/>
      <c r="C94" s="5" t="s">
        <v>33</v>
      </c>
      <c r="D94" s="92" t="s">
        <v>75</v>
      </c>
      <c r="E94" s="5" t="s">
        <v>33</v>
      </c>
      <c r="F94" s="32">
        <v>2712</v>
      </c>
      <c r="G94" s="34">
        <v>1</v>
      </c>
      <c r="H94" s="33">
        <v>0.03</v>
      </c>
      <c r="I94" s="34">
        <f t="shared" si="35"/>
        <v>2766.2400000000002</v>
      </c>
      <c r="J94" s="76"/>
      <c r="K94" s="35">
        <f t="shared" si="34"/>
        <v>-2766.2400000000002</v>
      </c>
      <c r="L94" s="35" t="s">
        <v>15</v>
      </c>
      <c r="M94" s="45"/>
    </row>
    <row r="95" spans="1:13" ht="15.75" customHeight="1">
      <c r="A95" s="102"/>
      <c r="B95" s="99"/>
      <c r="C95" s="5" t="s">
        <v>34</v>
      </c>
      <c r="D95" s="92" t="s">
        <v>75</v>
      </c>
      <c r="E95" s="5" t="s">
        <v>34</v>
      </c>
      <c r="F95" s="32">
        <v>2712</v>
      </c>
      <c r="G95" s="34">
        <v>1</v>
      </c>
      <c r="H95" s="33">
        <v>0.03</v>
      </c>
      <c r="I95" s="34">
        <f t="shared" si="35"/>
        <v>2766.2400000000002</v>
      </c>
      <c r="J95" s="76"/>
      <c r="K95" s="35">
        <f t="shared" si="34"/>
        <v>-2766.2400000000002</v>
      </c>
      <c r="L95" s="35" t="s">
        <v>15</v>
      </c>
      <c r="M95" s="45"/>
    </row>
    <row r="96" spans="1:13" ht="15.75" customHeight="1">
      <c r="A96" s="103"/>
      <c r="B96" s="100"/>
      <c r="C96" s="5" t="s">
        <v>35</v>
      </c>
      <c r="D96" s="92" t="s">
        <v>75</v>
      </c>
      <c r="E96" s="5" t="s">
        <v>35</v>
      </c>
      <c r="F96" s="32">
        <v>2712</v>
      </c>
      <c r="G96" s="34">
        <v>1</v>
      </c>
      <c r="H96" s="33">
        <v>0.03</v>
      </c>
      <c r="I96" s="34">
        <f t="shared" si="35"/>
        <v>2766.2400000000002</v>
      </c>
      <c r="J96" s="76"/>
      <c r="K96" s="35">
        <f t="shared" si="34"/>
        <v>-2766.2400000000002</v>
      </c>
      <c r="L96" s="35" t="s">
        <v>15</v>
      </c>
      <c r="M96" s="45"/>
    </row>
    <row r="97" spans="1:13" ht="15.75" customHeight="1">
      <c r="A97" s="79"/>
      <c r="B97" s="67"/>
      <c r="C97" s="78"/>
      <c r="D97" s="88"/>
      <c r="E97" s="89"/>
      <c r="F97" s="77">
        <f>SUM(F91:F96)</f>
        <v>21696</v>
      </c>
      <c r="G97" s="40"/>
      <c r="H97" s="39"/>
      <c r="I97" s="77">
        <f>SUM(I91:I96)</f>
        <v>22129.920000000006</v>
      </c>
      <c r="J97" s="77"/>
      <c r="K97" s="77">
        <f>SUM(K91:K96)</f>
        <v>-22129.920000000006</v>
      </c>
      <c r="L97" s="41"/>
      <c r="M97" s="80"/>
    </row>
    <row r="98" spans="1:13" ht="15.75" customHeight="1">
      <c r="A98" s="101"/>
      <c r="B98" s="98" t="s">
        <v>76</v>
      </c>
      <c r="C98" s="5" t="s">
        <v>30</v>
      </c>
      <c r="D98" s="54" t="s">
        <v>77</v>
      </c>
      <c r="E98" s="5" t="s">
        <v>30</v>
      </c>
      <c r="F98" s="32">
        <v>5424</v>
      </c>
      <c r="G98" s="34">
        <v>1</v>
      </c>
      <c r="H98" s="33">
        <v>0.03</v>
      </c>
      <c r="I98" s="34">
        <f>G98*F98*1.02</f>
        <v>5532.4800000000005</v>
      </c>
      <c r="J98" s="76"/>
      <c r="K98" s="35">
        <f t="shared" ref="K98:K103" si="36">J98-I98</f>
        <v>-5532.4800000000005</v>
      </c>
      <c r="L98" s="35" t="s">
        <v>15</v>
      </c>
      <c r="M98" s="45"/>
    </row>
    <row r="99" spans="1:13" ht="15.75" customHeight="1">
      <c r="A99" s="102"/>
      <c r="B99" s="99"/>
      <c r="C99" s="5" t="s">
        <v>31</v>
      </c>
      <c r="D99" s="54" t="s">
        <v>77</v>
      </c>
      <c r="E99" s="5" t="s">
        <v>31</v>
      </c>
      <c r="F99" s="32">
        <v>5424</v>
      </c>
      <c r="G99" s="34">
        <v>1</v>
      </c>
      <c r="H99" s="33">
        <v>0.03</v>
      </c>
      <c r="I99" s="34">
        <f t="shared" ref="I99:I103" si="37">G99*F99*1.02</f>
        <v>5532.4800000000005</v>
      </c>
      <c r="J99" s="76"/>
      <c r="K99" s="35">
        <f t="shared" si="36"/>
        <v>-5532.4800000000005</v>
      </c>
      <c r="L99" s="35" t="s">
        <v>15</v>
      </c>
      <c r="M99" s="45"/>
    </row>
    <row r="100" spans="1:13" ht="15.75" customHeight="1">
      <c r="A100" s="102"/>
      <c r="B100" s="99"/>
      <c r="C100" s="5" t="s">
        <v>32</v>
      </c>
      <c r="D100" s="54" t="s">
        <v>77</v>
      </c>
      <c r="E100" s="5" t="s">
        <v>32</v>
      </c>
      <c r="F100" s="32">
        <v>2712</v>
      </c>
      <c r="G100" s="34">
        <v>1</v>
      </c>
      <c r="H100" s="33">
        <v>0.03</v>
      </c>
      <c r="I100" s="34">
        <f t="shared" si="37"/>
        <v>2766.2400000000002</v>
      </c>
      <c r="J100" s="76"/>
      <c r="K100" s="35">
        <f t="shared" si="36"/>
        <v>-2766.2400000000002</v>
      </c>
      <c r="L100" s="35" t="s">
        <v>15</v>
      </c>
      <c r="M100" s="45"/>
    </row>
    <row r="101" spans="1:13" ht="15.75" customHeight="1">
      <c r="A101" s="102"/>
      <c r="B101" s="99"/>
      <c r="C101" s="5" t="s">
        <v>33</v>
      </c>
      <c r="D101" s="54" t="s">
        <v>77</v>
      </c>
      <c r="E101" s="5" t="s">
        <v>33</v>
      </c>
      <c r="F101" s="32">
        <v>2712</v>
      </c>
      <c r="G101" s="34">
        <v>1</v>
      </c>
      <c r="H101" s="33">
        <v>0.03</v>
      </c>
      <c r="I101" s="34">
        <f t="shared" si="37"/>
        <v>2766.2400000000002</v>
      </c>
      <c r="J101" s="76"/>
      <c r="K101" s="35">
        <f t="shared" si="36"/>
        <v>-2766.2400000000002</v>
      </c>
      <c r="L101" s="35" t="s">
        <v>15</v>
      </c>
      <c r="M101" s="45"/>
    </row>
    <row r="102" spans="1:13" ht="15.75" customHeight="1">
      <c r="A102" s="102"/>
      <c r="B102" s="99"/>
      <c r="C102" s="5" t="s">
        <v>34</v>
      </c>
      <c r="D102" s="54" t="s">
        <v>77</v>
      </c>
      <c r="E102" s="5" t="s">
        <v>34</v>
      </c>
      <c r="F102" s="32">
        <v>2712</v>
      </c>
      <c r="G102" s="34">
        <v>1</v>
      </c>
      <c r="H102" s="33">
        <v>0.03</v>
      </c>
      <c r="I102" s="34">
        <f t="shared" si="37"/>
        <v>2766.2400000000002</v>
      </c>
      <c r="J102" s="76"/>
      <c r="K102" s="35">
        <f t="shared" si="36"/>
        <v>-2766.2400000000002</v>
      </c>
      <c r="L102" s="35" t="s">
        <v>15</v>
      </c>
      <c r="M102" s="45"/>
    </row>
    <row r="103" spans="1:13" ht="15.75" customHeight="1">
      <c r="A103" s="103"/>
      <c r="B103" s="100"/>
      <c r="C103" s="5" t="s">
        <v>35</v>
      </c>
      <c r="D103" s="54" t="s">
        <v>77</v>
      </c>
      <c r="E103" s="5" t="s">
        <v>35</v>
      </c>
      <c r="F103" s="32">
        <v>2712</v>
      </c>
      <c r="G103" s="34">
        <v>1</v>
      </c>
      <c r="H103" s="33">
        <v>0.03</v>
      </c>
      <c r="I103" s="34">
        <f t="shared" si="37"/>
        <v>2766.2400000000002</v>
      </c>
      <c r="J103" s="76"/>
      <c r="K103" s="35">
        <f t="shared" si="36"/>
        <v>-2766.2400000000002</v>
      </c>
      <c r="L103" s="35" t="s">
        <v>15</v>
      </c>
      <c r="M103" s="45"/>
    </row>
    <row r="104" spans="1:13" ht="15.75" customHeight="1">
      <c r="A104" s="79"/>
      <c r="B104" s="67"/>
      <c r="C104" s="78"/>
      <c r="D104" s="88"/>
      <c r="E104" s="89"/>
      <c r="F104" s="77">
        <f>SUM(F98:F103)</f>
        <v>21696</v>
      </c>
      <c r="G104" s="40"/>
      <c r="H104" s="39"/>
      <c r="I104" s="77">
        <f>SUM(I98:I103)</f>
        <v>22129.920000000006</v>
      </c>
      <c r="J104" s="77"/>
      <c r="K104" s="77">
        <f>SUM(K98:K103)</f>
        <v>-22129.920000000006</v>
      </c>
      <c r="L104" s="41"/>
      <c r="M104" s="80"/>
    </row>
    <row r="105" spans="1:13" ht="15.75" customHeight="1">
      <c r="A105" s="101"/>
      <c r="B105" s="98" t="s">
        <v>78</v>
      </c>
      <c r="C105" s="5" t="s">
        <v>30</v>
      </c>
      <c r="D105" s="54" t="s">
        <v>77</v>
      </c>
      <c r="E105" s="5" t="s">
        <v>30</v>
      </c>
      <c r="F105" s="32">
        <v>5424</v>
      </c>
      <c r="G105" s="34">
        <v>1</v>
      </c>
      <c r="H105" s="33">
        <v>0.03</v>
      </c>
      <c r="I105" s="34">
        <f>G105*F105*1.02</f>
        <v>5532.4800000000005</v>
      </c>
      <c r="J105" s="76"/>
      <c r="K105" s="35">
        <f t="shared" ref="K105:K110" si="38">J105-I105</f>
        <v>-5532.4800000000005</v>
      </c>
      <c r="L105" s="35" t="s">
        <v>15</v>
      </c>
      <c r="M105" s="45"/>
    </row>
    <row r="106" spans="1:13" ht="15.75" customHeight="1">
      <c r="A106" s="102"/>
      <c r="B106" s="99"/>
      <c r="C106" s="5" t="s">
        <v>31</v>
      </c>
      <c r="D106" s="54" t="s">
        <v>77</v>
      </c>
      <c r="E106" s="5" t="s">
        <v>31</v>
      </c>
      <c r="F106" s="32">
        <v>5424</v>
      </c>
      <c r="G106" s="34">
        <v>1</v>
      </c>
      <c r="H106" s="33">
        <v>0.03</v>
      </c>
      <c r="I106" s="34">
        <f t="shared" ref="I106:I110" si="39">G106*F106*1.02</f>
        <v>5532.4800000000005</v>
      </c>
      <c r="J106" s="76"/>
      <c r="K106" s="35">
        <f t="shared" si="38"/>
        <v>-5532.4800000000005</v>
      </c>
      <c r="L106" s="35" t="s">
        <v>15</v>
      </c>
      <c r="M106" s="45"/>
    </row>
    <row r="107" spans="1:13" ht="15.75" customHeight="1">
      <c r="A107" s="102"/>
      <c r="B107" s="99"/>
      <c r="C107" s="5" t="s">
        <v>32</v>
      </c>
      <c r="D107" s="54" t="s">
        <v>77</v>
      </c>
      <c r="E107" s="5" t="s">
        <v>32</v>
      </c>
      <c r="F107" s="32">
        <v>2712</v>
      </c>
      <c r="G107" s="34">
        <v>1</v>
      </c>
      <c r="H107" s="33">
        <v>0.03</v>
      </c>
      <c r="I107" s="34">
        <f t="shared" si="39"/>
        <v>2766.2400000000002</v>
      </c>
      <c r="J107" s="76"/>
      <c r="K107" s="35">
        <f t="shared" si="38"/>
        <v>-2766.2400000000002</v>
      </c>
      <c r="L107" s="35" t="s">
        <v>15</v>
      </c>
      <c r="M107" s="45"/>
    </row>
    <row r="108" spans="1:13" ht="15.75" customHeight="1">
      <c r="A108" s="102"/>
      <c r="B108" s="99"/>
      <c r="C108" s="5" t="s">
        <v>33</v>
      </c>
      <c r="D108" s="54" t="s">
        <v>77</v>
      </c>
      <c r="E108" s="5" t="s">
        <v>33</v>
      </c>
      <c r="F108" s="32">
        <v>2712</v>
      </c>
      <c r="G108" s="34">
        <v>1</v>
      </c>
      <c r="H108" s="33">
        <v>0.03</v>
      </c>
      <c r="I108" s="34">
        <f t="shared" si="39"/>
        <v>2766.2400000000002</v>
      </c>
      <c r="J108" s="76"/>
      <c r="K108" s="35">
        <f t="shared" si="38"/>
        <v>-2766.2400000000002</v>
      </c>
      <c r="L108" s="35" t="s">
        <v>15</v>
      </c>
      <c r="M108" s="45"/>
    </row>
    <row r="109" spans="1:13" ht="15.75" customHeight="1">
      <c r="A109" s="102"/>
      <c r="B109" s="99"/>
      <c r="C109" s="5" t="s">
        <v>34</v>
      </c>
      <c r="D109" s="54" t="s">
        <v>77</v>
      </c>
      <c r="E109" s="5" t="s">
        <v>34</v>
      </c>
      <c r="F109" s="32">
        <v>2712</v>
      </c>
      <c r="G109" s="34">
        <v>1</v>
      </c>
      <c r="H109" s="33">
        <v>0.03</v>
      </c>
      <c r="I109" s="34">
        <f t="shared" si="39"/>
        <v>2766.2400000000002</v>
      </c>
      <c r="J109" s="76"/>
      <c r="K109" s="35">
        <f t="shared" si="38"/>
        <v>-2766.2400000000002</v>
      </c>
      <c r="L109" s="35" t="s">
        <v>15</v>
      </c>
      <c r="M109" s="45"/>
    </row>
    <row r="110" spans="1:13" ht="15.75" customHeight="1">
      <c r="A110" s="103"/>
      <c r="B110" s="100"/>
      <c r="C110" s="5" t="s">
        <v>35</v>
      </c>
      <c r="D110" s="54" t="s">
        <v>77</v>
      </c>
      <c r="E110" s="5" t="s">
        <v>35</v>
      </c>
      <c r="F110" s="32">
        <v>2712</v>
      </c>
      <c r="G110" s="34">
        <v>1</v>
      </c>
      <c r="H110" s="33">
        <v>0.03</v>
      </c>
      <c r="I110" s="34">
        <f t="shared" si="39"/>
        <v>2766.2400000000002</v>
      </c>
      <c r="J110" s="76"/>
      <c r="K110" s="35">
        <f t="shared" si="38"/>
        <v>-2766.2400000000002</v>
      </c>
      <c r="L110" s="35" t="s">
        <v>15</v>
      </c>
      <c r="M110" s="45"/>
    </row>
    <row r="111" spans="1:13" ht="15.75" customHeight="1">
      <c r="A111" s="79"/>
      <c r="B111" s="67"/>
      <c r="C111" s="89"/>
      <c r="D111" s="89"/>
      <c r="E111" s="89"/>
      <c r="F111" s="77">
        <f>SUM(F105:F110)</f>
        <v>21696</v>
      </c>
      <c r="G111" s="40"/>
      <c r="H111" s="39"/>
      <c r="I111" s="77">
        <f>SUM(I105:I110)</f>
        <v>22129.920000000006</v>
      </c>
      <c r="J111" s="77"/>
      <c r="K111" s="77">
        <f>SUM(K105:K110)</f>
        <v>-22129.920000000006</v>
      </c>
      <c r="L111" s="41"/>
      <c r="M111" s="80"/>
    </row>
    <row r="112" spans="1:13" ht="15.75" customHeight="1">
      <c r="A112" s="101"/>
      <c r="B112" s="98" t="s">
        <v>79</v>
      </c>
      <c r="C112" s="5" t="s">
        <v>30</v>
      </c>
      <c r="D112" s="59" t="s">
        <v>80</v>
      </c>
      <c r="E112" s="5" t="s">
        <v>30</v>
      </c>
      <c r="F112" s="32">
        <v>5424</v>
      </c>
      <c r="G112" s="34">
        <v>1</v>
      </c>
      <c r="H112" s="33">
        <v>0.03</v>
      </c>
      <c r="I112" s="34">
        <f>G112*F112*1.02</f>
        <v>5532.4800000000005</v>
      </c>
      <c r="J112" s="76"/>
      <c r="K112" s="35">
        <f t="shared" ref="K112:K117" si="40">J112-I112</f>
        <v>-5532.4800000000005</v>
      </c>
      <c r="L112" s="35" t="s">
        <v>15</v>
      </c>
      <c r="M112" s="45"/>
    </row>
    <row r="113" spans="1:14" ht="15.75" customHeight="1">
      <c r="A113" s="102"/>
      <c r="B113" s="99"/>
      <c r="C113" s="5" t="s">
        <v>31</v>
      </c>
      <c r="D113" s="59" t="s">
        <v>80</v>
      </c>
      <c r="E113" s="5" t="s">
        <v>31</v>
      </c>
      <c r="F113" s="32">
        <v>5424</v>
      </c>
      <c r="G113" s="34">
        <v>1</v>
      </c>
      <c r="H113" s="33">
        <v>0.03</v>
      </c>
      <c r="I113" s="34">
        <f t="shared" ref="I113:I117" si="41">G113*F113*1.02</f>
        <v>5532.4800000000005</v>
      </c>
      <c r="J113" s="76"/>
      <c r="K113" s="35">
        <f t="shared" si="40"/>
        <v>-5532.4800000000005</v>
      </c>
      <c r="L113" s="35" t="s">
        <v>15</v>
      </c>
      <c r="M113" s="45"/>
    </row>
    <row r="114" spans="1:14" ht="15.75" customHeight="1">
      <c r="A114" s="102"/>
      <c r="B114" s="99"/>
      <c r="C114" s="5" t="s">
        <v>32</v>
      </c>
      <c r="D114" s="59" t="s">
        <v>80</v>
      </c>
      <c r="E114" s="5" t="s">
        <v>32</v>
      </c>
      <c r="F114" s="32">
        <v>2712</v>
      </c>
      <c r="G114" s="34">
        <v>1</v>
      </c>
      <c r="H114" s="33">
        <v>0.03</v>
      </c>
      <c r="I114" s="34">
        <f t="shared" si="41"/>
        <v>2766.2400000000002</v>
      </c>
      <c r="J114" s="76"/>
      <c r="K114" s="35">
        <f t="shared" si="40"/>
        <v>-2766.2400000000002</v>
      </c>
      <c r="L114" s="35" t="s">
        <v>15</v>
      </c>
      <c r="M114" s="45"/>
    </row>
    <row r="115" spans="1:14" ht="15.75" customHeight="1">
      <c r="A115" s="102"/>
      <c r="B115" s="99"/>
      <c r="C115" s="5" t="s">
        <v>33</v>
      </c>
      <c r="D115" s="59" t="s">
        <v>80</v>
      </c>
      <c r="E115" s="5" t="s">
        <v>33</v>
      </c>
      <c r="F115" s="32">
        <v>2712</v>
      </c>
      <c r="G115" s="34">
        <v>1</v>
      </c>
      <c r="H115" s="33">
        <v>0.03</v>
      </c>
      <c r="I115" s="34">
        <f t="shared" si="41"/>
        <v>2766.2400000000002</v>
      </c>
      <c r="J115" s="76"/>
      <c r="K115" s="35">
        <f t="shared" si="40"/>
        <v>-2766.2400000000002</v>
      </c>
      <c r="L115" s="35" t="s">
        <v>15</v>
      </c>
      <c r="M115" s="45"/>
    </row>
    <row r="116" spans="1:14" ht="15.75" customHeight="1">
      <c r="A116" s="102"/>
      <c r="B116" s="99"/>
      <c r="C116" s="5" t="s">
        <v>34</v>
      </c>
      <c r="D116" s="59" t="s">
        <v>80</v>
      </c>
      <c r="E116" s="5" t="s">
        <v>34</v>
      </c>
      <c r="F116" s="32">
        <v>2712</v>
      </c>
      <c r="G116" s="34">
        <v>1</v>
      </c>
      <c r="H116" s="33">
        <v>0.03</v>
      </c>
      <c r="I116" s="34">
        <f t="shared" si="41"/>
        <v>2766.2400000000002</v>
      </c>
      <c r="J116" s="76"/>
      <c r="K116" s="35">
        <f t="shared" si="40"/>
        <v>-2766.2400000000002</v>
      </c>
      <c r="L116" s="35" t="s">
        <v>15</v>
      </c>
      <c r="M116" s="45"/>
    </row>
    <row r="117" spans="1:14" ht="15.75" customHeight="1">
      <c r="A117" s="103"/>
      <c r="B117" s="100"/>
      <c r="C117" s="5" t="s">
        <v>35</v>
      </c>
      <c r="D117" s="59" t="s">
        <v>80</v>
      </c>
      <c r="E117" s="5" t="s">
        <v>35</v>
      </c>
      <c r="F117" s="32">
        <v>2712</v>
      </c>
      <c r="G117" s="34">
        <v>1</v>
      </c>
      <c r="H117" s="33">
        <v>0.03</v>
      </c>
      <c r="I117" s="34">
        <f t="shared" si="41"/>
        <v>2766.2400000000002</v>
      </c>
      <c r="J117" s="76"/>
      <c r="K117" s="35">
        <f t="shared" si="40"/>
        <v>-2766.2400000000002</v>
      </c>
      <c r="L117" s="35" t="s">
        <v>15</v>
      </c>
      <c r="M117" s="45"/>
    </row>
    <row r="118" spans="1:14" ht="15.75" customHeight="1">
      <c r="A118" s="79"/>
      <c r="B118" s="67"/>
      <c r="C118" s="78"/>
      <c r="D118" s="88"/>
      <c r="E118" s="89"/>
      <c r="F118" s="77">
        <f>SUM(F112:F117)</f>
        <v>21696</v>
      </c>
      <c r="G118" s="40"/>
      <c r="H118" s="39"/>
      <c r="I118" s="77">
        <f>SUM(I112:I117)</f>
        <v>22129.920000000006</v>
      </c>
      <c r="J118" s="77"/>
      <c r="K118" s="77">
        <f>SUM(K112:K117)</f>
        <v>-22129.920000000006</v>
      </c>
      <c r="L118" s="41"/>
      <c r="M118" s="80"/>
    </row>
    <row r="119" spans="1:14" ht="15.75" customHeight="1">
      <c r="A119" s="101"/>
      <c r="B119" s="98" t="s">
        <v>81</v>
      </c>
      <c r="C119" s="5" t="s">
        <v>30</v>
      </c>
      <c r="D119" s="90" t="s">
        <v>77</v>
      </c>
      <c r="E119" s="5" t="s">
        <v>30</v>
      </c>
      <c r="F119" s="32">
        <v>5424</v>
      </c>
      <c r="G119" s="34">
        <v>1</v>
      </c>
      <c r="H119" s="33">
        <v>0.03</v>
      </c>
      <c r="I119" s="34">
        <f>G119*F119*1.02</f>
        <v>5532.4800000000005</v>
      </c>
      <c r="J119" s="76"/>
      <c r="K119" s="35">
        <f t="shared" ref="K119:K124" si="42">J119-I119</f>
        <v>-5532.4800000000005</v>
      </c>
      <c r="L119" s="35" t="s">
        <v>15</v>
      </c>
      <c r="M119" s="80"/>
    </row>
    <row r="120" spans="1:14" ht="15.75" customHeight="1">
      <c r="A120" s="102"/>
      <c r="B120" s="99"/>
      <c r="C120" s="5" t="s">
        <v>31</v>
      </c>
      <c r="D120" s="90" t="s">
        <v>77</v>
      </c>
      <c r="E120" s="5" t="s">
        <v>31</v>
      </c>
      <c r="F120" s="32">
        <v>5424</v>
      </c>
      <c r="G120" s="34">
        <v>1</v>
      </c>
      <c r="H120" s="33">
        <v>0.03</v>
      </c>
      <c r="I120" s="34">
        <f t="shared" ref="I120:I124" si="43">G120*F120*1.02</f>
        <v>5532.4800000000005</v>
      </c>
      <c r="J120" s="76"/>
      <c r="K120" s="35">
        <f t="shared" si="42"/>
        <v>-5532.4800000000005</v>
      </c>
      <c r="L120" s="35" t="s">
        <v>15</v>
      </c>
      <c r="M120" s="80"/>
    </row>
    <row r="121" spans="1:14" ht="15.75" customHeight="1">
      <c r="A121" s="102"/>
      <c r="B121" s="99"/>
      <c r="C121" s="5" t="s">
        <v>32</v>
      </c>
      <c r="D121" s="90" t="s">
        <v>77</v>
      </c>
      <c r="E121" s="5" t="s">
        <v>32</v>
      </c>
      <c r="F121" s="32">
        <v>2712</v>
      </c>
      <c r="G121" s="34">
        <v>1</v>
      </c>
      <c r="H121" s="33">
        <v>0.03</v>
      </c>
      <c r="I121" s="34">
        <f t="shared" si="43"/>
        <v>2766.2400000000002</v>
      </c>
      <c r="J121" s="76"/>
      <c r="K121" s="35">
        <f t="shared" si="42"/>
        <v>-2766.2400000000002</v>
      </c>
      <c r="L121" s="35" t="s">
        <v>15</v>
      </c>
      <c r="M121" s="80"/>
    </row>
    <row r="122" spans="1:14" ht="15.75" customHeight="1">
      <c r="A122" s="102"/>
      <c r="B122" s="99"/>
      <c r="C122" s="5" t="s">
        <v>33</v>
      </c>
      <c r="D122" s="90" t="s">
        <v>77</v>
      </c>
      <c r="E122" s="5" t="s">
        <v>33</v>
      </c>
      <c r="F122" s="32">
        <v>2712</v>
      </c>
      <c r="G122" s="34">
        <v>1</v>
      </c>
      <c r="H122" s="33">
        <v>0.03</v>
      </c>
      <c r="I122" s="34">
        <f t="shared" si="43"/>
        <v>2766.2400000000002</v>
      </c>
      <c r="J122" s="76"/>
      <c r="K122" s="35">
        <f t="shared" si="42"/>
        <v>-2766.2400000000002</v>
      </c>
      <c r="L122" s="35" t="s">
        <v>15</v>
      </c>
      <c r="M122" s="80"/>
    </row>
    <row r="123" spans="1:14" ht="15.75" customHeight="1">
      <c r="A123" s="102"/>
      <c r="B123" s="99"/>
      <c r="C123" s="5" t="s">
        <v>34</v>
      </c>
      <c r="D123" s="90" t="s">
        <v>77</v>
      </c>
      <c r="E123" s="5" t="s">
        <v>34</v>
      </c>
      <c r="F123" s="32">
        <v>2712</v>
      </c>
      <c r="G123" s="34">
        <v>1</v>
      </c>
      <c r="H123" s="33">
        <v>0.03</v>
      </c>
      <c r="I123" s="34">
        <f t="shared" si="43"/>
        <v>2766.2400000000002</v>
      </c>
      <c r="J123" s="76"/>
      <c r="K123" s="35">
        <f t="shared" si="42"/>
        <v>-2766.2400000000002</v>
      </c>
      <c r="L123" s="35" t="s">
        <v>15</v>
      </c>
      <c r="M123" s="80"/>
    </row>
    <row r="124" spans="1:14" ht="15.75" customHeight="1">
      <c r="A124" s="103"/>
      <c r="B124" s="100"/>
      <c r="C124" s="5" t="s">
        <v>35</v>
      </c>
      <c r="D124" s="90" t="s">
        <v>77</v>
      </c>
      <c r="E124" s="5" t="s">
        <v>35</v>
      </c>
      <c r="F124" s="32">
        <v>2712</v>
      </c>
      <c r="G124" s="34">
        <v>1</v>
      </c>
      <c r="H124" s="33">
        <v>0.03</v>
      </c>
      <c r="I124" s="34">
        <f t="shared" si="43"/>
        <v>2766.2400000000002</v>
      </c>
      <c r="J124" s="76"/>
      <c r="K124" s="35">
        <f t="shared" si="42"/>
        <v>-2766.2400000000002</v>
      </c>
      <c r="L124" s="35" t="s">
        <v>15</v>
      </c>
      <c r="M124" s="80"/>
    </row>
    <row r="125" spans="1:14" ht="15.75" customHeight="1">
      <c r="A125" s="79"/>
      <c r="B125" s="67"/>
      <c r="C125" s="78"/>
      <c r="D125" s="88"/>
      <c r="E125" s="89"/>
      <c r="F125" s="77">
        <f>SUM(F119:F124)</f>
        <v>21696</v>
      </c>
      <c r="G125" s="40"/>
      <c r="H125" s="39"/>
      <c r="I125" s="77">
        <f>SUM(I119:I124)</f>
        <v>22129.920000000006</v>
      </c>
      <c r="J125" s="77"/>
      <c r="K125" s="77">
        <f>SUM(K119:K124)</f>
        <v>-22129.920000000006</v>
      </c>
      <c r="L125" s="41"/>
      <c r="M125" s="80"/>
    </row>
    <row r="126" spans="1:14">
      <c r="A126" s="113"/>
      <c r="B126" s="98" t="s">
        <v>22</v>
      </c>
      <c r="C126" s="55" t="s">
        <v>28</v>
      </c>
      <c r="D126" s="104" t="s">
        <v>30</v>
      </c>
      <c r="E126" s="104" t="s">
        <v>30</v>
      </c>
      <c r="F126" s="8">
        <v>5424</v>
      </c>
      <c r="G126" s="52">
        <v>65</v>
      </c>
      <c r="H126" s="33">
        <v>0.2</v>
      </c>
      <c r="I126" s="34">
        <f>F126*G126/N126</f>
        <v>176.28</v>
      </c>
      <c r="J126" s="8"/>
      <c r="K126" s="35">
        <f>J126-I126</f>
        <v>-176.28</v>
      </c>
      <c r="L126" s="35" t="s">
        <v>19</v>
      </c>
      <c r="M126" s="54"/>
      <c r="N126" s="2">
        <v>2000</v>
      </c>
    </row>
    <row r="127" spans="1:14">
      <c r="A127" s="113"/>
      <c r="B127" s="99"/>
      <c r="C127" s="55" t="s">
        <v>61</v>
      </c>
      <c r="D127" s="105"/>
      <c r="E127" s="105"/>
      <c r="F127" s="8">
        <v>5424</v>
      </c>
      <c r="G127" s="52">
        <v>111</v>
      </c>
      <c r="H127" s="33">
        <v>0.2</v>
      </c>
      <c r="I127" s="34">
        <f>F127*G127/N127</f>
        <v>200.68799999999999</v>
      </c>
      <c r="J127" s="8"/>
      <c r="K127" s="35">
        <f>J127-I127</f>
        <v>-200.68799999999999</v>
      </c>
      <c r="L127" s="35" t="s">
        <v>19</v>
      </c>
      <c r="M127" s="54"/>
      <c r="N127" s="2">
        <v>3000</v>
      </c>
    </row>
    <row r="128" spans="1:14">
      <c r="A128" s="113"/>
      <c r="B128" s="99"/>
      <c r="C128" s="66" t="s">
        <v>23</v>
      </c>
      <c r="D128" s="106"/>
      <c r="E128" s="106"/>
      <c r="F128" s="8">
        <v>5424</v>
      </c>
      <c r="G128" s="52">
        <v>255</v>
      </c>
      <c r="H128" s="33">
        <v>0.2</v>
      </c>
      <c r="I128" s="34">
        <f>F128*G128/N128</f>
        <v>345.78</v>
      </c>
      <c r="J128" s="8"/>
      <c r="K128" s="35">
        <f>J128-I128</f>
        <v>-345.78</v>
      </c>
      <c r="L128" s="35" t="s">
        <v>19</v>
      </c>
      <c r="M128" s="54"/>
      <c r="N128" s="2">
        <v>4000</v>
      </c>
    </row>
    <row r="129" spans="1:14">
      <c r="A129" s="113"/>
      <c r="B129" s="99"/>
      <c r="C129" s="55" t="s">
        <v>28</v>
      </c>
      <c r="D129" s="104" t="s">
        <v>31</v>
      </c>
      <c r="E129" s="104" t="s">
        <v>31</v>
      </c>
      <c r="F129" s="8">
        <v>5424</v>
      </c>
      <c r="G129" s="52">
        <v>65</v>
      </c>
      <c r="H129" s="33">
        <v>0.2</v>
      </c>
      <c r="I129" s="34">
        <f t="shared" ref="I129:I152" si="44">F129*G129/N129</f>
        <v>176.28</v>
      </c>
      <c r="J129" s="8"/>
      <c r="K129" s="35">
        <f t="shared" ref="K129:K143" si="45">J129-I129</f>
        <v>-176.28</v>
      </c>
      <c r="L129" s="35" t="s">
        <v>19</v>
      </c>
      <c r="M129" s="54"/>
      <c r="N129" s="2">
        <v>2000</v>
      </c>
    </row>
    <row r="130" spans="1:14">
      <c r="A130" s="113"/>
      <c r="B130" s="99"/>
      <c r="C130" s="55" t="s">
        <v>61</v>
      </c>
      <c r="D130" s="105"/>
      <c r="E130" s="105"/>
      <c r="F130" s="8">
        <v>5424</v>
      </c>
      <c r="G130" s="52">
        <v>111</v>
      </c>
      <c r="H130" s="33">
        <v>0.2</v>
      </c>
      <c r="I130" s="34">
        <f t="shared" si="44"/>
        <v>200.68799999999999</v>
      </c>
      <c r="J130" s="8"/>
      <c r="K130" s="35">
        <f t="shared" si="45"/>
        <v>-200.68799999999999</v>
      </c>
      <c r="L130" s="35" t="s">
        <v>19</v>
      </c>
      <c r="M130" s="54"/>
      <c r="N130" s="2">
        <v>3000</v>
      </c>
    </row>
    <row r="131" spans="1:14">
      <c r="A131" s="113"/>
      <c r="B131" s="99"/>
      <c r="C131" s="66" t="s">
        <v>23</v>
      </c>
      <c r="D131" s="106"/>
      <c r="E131" s="106"/>
      <c r="F131" s="8">
        <v>5424</v>
      </c>
      <c r="G131" s="52">
        <v>255</v>
      </c>
      <c r="H131" s="33">
        <v>0.2</v>
      </c>
      <c r="I131" s="34">
        <f t="shared" si="44"/>
        <v>345.78</v>
      </c>
      <c r="J131" s="8"/>
      <c r="K131" s="35">
        <f t="shared" si="45"/>
        <v>-345.78</v>
      </c>
      <c r="L131" s="35" t="s">
        <v>19</v>
      </c>
      <c r="M131" s="54"/>
      <c r="N131" s="2">
        <v>4000</v>
      </c>
    </row>
    <row r="132" spans="1:14">
      <c r="A132" s="113"/>
      <c r="B132" s="99"/>
      <c r="C132" s="55" t="s">
        <v>28</v>
      </c>
      <c r="D132" s="104" t="s">
        <v>32</v>
      </c>
      <c r="E132" s="104" t="s">
        <v>32</v>
      </c>
      <c r="F132" s="8">
        <v>2712</v>
      </c>
      <c r="G132" s="52">
        <v>65</v>
      </c>
      <c r="H132" s="33">
        <v>0.2</v>
      </c>
      <c r="I132" s="34">
        <f t="shared" si="44"/>
        <v>88.14</v>
      </c>
      <c r="J132" s="8"/>
      <c r="K132" s="35">
        <f t="shared" si="45"/>
        <v>-88.14</v>
      </c>
      <c r="L132" s="35" t="s">
        <v>19</v>
      </c>
      <c r="M132" s="54"/>
      <c r="N132" s="2">
        <v>2000</v>
      </c>
    </row>
    <row r="133" spans="1:14">
      <c r="A133" s="113"/>
      <c r="B133" s="99"/>
      <c r="C133" s="55" t="s">
        <v>61</v>
      </c>
      <c r="D133" s="105"/>
      <c r="E133" s="105"/>
      <c r="F133" s="8">
        <v>2712</v>
      </c>
      <c r="G133" s="52">
        <v>111</v>
      </c>
      <c r="H133" s="33">
        <v>0.2</v>
      </c>
      <c r="I133" s="34">
        <f t="shared" si="44"/>
        <v>100.34399999999999</v>
      </c>
      <c r="J133" s="8"/>
      <c r="K133" s="35">
        <f t="shared" si="45"/>
        <v>-100.34399999999999</v>
      </c>
      <c r="L133" s="35" t="s">
        <v>19</v>
      </c>
      <c r="M133" s="54"/>
      <c r="N133" s="2">
        <v>3000</v>
      </c>
    </row>
    <row r="134" spans="1:14">
      <c r="A134" s="113"/>
      <c r="B134" s="99"/>
      <c r="C134" s="66" t="s">
        <v>23</v>
      </c>
      <c r="D134" s="106"/>
      <c r="E134" s="106"/>
      <c r="F134" s="8">
        <v>2712</v>
      </c>
      <c r="G134" s="52">
        <v>255</v>
      </c>
      <c r="H134" s="33">
        <v>0.2</v>
      </c>
      <c r="I134" s="34">
        <f t="shared" si="44"/>
        <v>172.89</v>
      </c>
      <c r="J134" s="8"/>
      <c r="K134" s="35">
        <f t="shared" si="45"/>
        <v>-172.89</v>
      </c>
      <c r="L134" s="35" t="s">
        <v>19</v>
      </c>
      <c r="M134" s="54"/>
      <c r="N134" s="2">
        <v>4000</v>
      </c>
    </row>
    <row r="135" spans="1:14">
      <c r="A135" s="113"/>
      <c r="B135" s="99"/>
      <c r="C135" s="55" t="s">
        <v>28</v>
      </c>
      <c r="D135" s="104" t="s">
        <v>33</v>
      </c>
      <c r="E135" s="104" t="s">
        <v>33</v>
      </c>
      <c r="F135" s="8">
        <v>2712</v>
      </c>
      <c r="G135" s="52">
        <v>65</v>
      </c>
      <c r="H135" s="33">
        <v>0.2</v>
      </c>
      <c r="I135" s="34">
        <f t="shared" si="44"/>
        <v>88.14</v>
      </c>
      <c r="J135" s="8"/>
      <c r="K135" s="35">
        <f t="shared" si="45"/>
        <v>-88.14</v>
      </c>
      <c r="L135" s="35" t="s">
        <v>19</v>
      </c>
      <c r="M135" s="54"/>
      <c r="N135" s="2">
        <v>2000</v>
      </c>
    </row>
    <row r="136" spans="1:14">
      <c r="A136" s="113"/>
      <c r="B136" s="99"/>
      <c r="C136" s="55" t="s">
        <v>61</v>
      </c>
      <c r="D136" s="105"/>
      <c r="E136" s="105"/>
      <c r="F136" s="8">
        <v>2712</v>
      </c>
      <c r="G136" s="52">
        <v>111</v>
      </c>
      <c r="H136" s="33">
        <v>0.2</v>
      </c>
      <c r="I136" s="34">
        <f t="shared" si="44"/>
        <v>100.34399999999999</v>
      </c>
      <c r="J136" s="8"/>
      <c r="K136" s="35">
        <f t="shared" si="45"/>
        <v>-100.34399999999999</v>
      </c>
      <c r="L136" s="35" t="s">
        <v>19</v>
      </c>
      <c r="M136" s="54"/>
      <c r="N136" s="2">
        <v>3000</v>
      </c>
    </row>
    <row r="137" spans="1:14">
      <c r="A137" s="113"/>
      <c r="B137" s="99"/>
      <c r="C137" s="66" t="s">
        <v>23</v>
      </c>
      <c r="D137" s="106"/>
      <c r="E137" s="106"/>
      <c r="F137" s="8">
        <v>2712</v>
      </c>
      <c r="G137" s="52">
        <v>255</v>
      </c>
      <c r="H137" s="33">
        <v>0.2</v>
      </c>
      <c r="I137" s="34">
        <f t="shared" si="44"/>
        <v>172.89</v>
      </c>
      <c r="J137" s="8"/>
      <c r="K137" s="35">
        <f t="shared" si="45"/>
        <v>-172.89</v>
      </c>
      <c r="L137" s="35" t="s">
        <v>19</v>
      </c>
      <c r="M137" s="54"/>
      <c r="N137" s="2">
        <v>4000</v>
      </c>
    </row>
    <row r="138" spans="1:14">
      <c r="A138" s="113"/>
      <c r="B138" s="99"/>
      <c r="C138" s="55" t="s">
        <v>28</v>
      </c>
      <c r="D138" s="104" t="s">
        <v>34</v>
      </c>
      <c r="E138" s="104" t="s">
        <v>34</v>
      </c>
      <c r="F138" s="8">
        <v>2712</v>
      </c>
      <c r="G138" s="52">
        <v>65</v>
      </c>
      <c r="H138" s="33">
        <v>0.2</v>
      </c>
      <c r="I138" s="34">
        <f t="shared" si="44"/>
        <v>88.14</v>
      </c>
      <c r="J138" s="8"/>
      <c r="K138" s="35">
        <f t="shared" si="45"/>
        <v>-88.14</v>
      </c>
      <c r="L138" s="35" t="s">
        <v>19</v>
      </c>
      <c r="M138" s="54"/>
      <c r="N138" s="2">
        <v>2000</v>
      </c>
    </row>
    <row r="139" spans="1:14">
      <c r="A139" s="113"/>
      <c r="B139" s="99"/>
      <c r="C139" s="55" t="s">
        <v>61</v>
      </c>
      <c r="D139" s="105"/>
      <c r="E139" s="105"/>
      <c r="F139" s="8">
        <v>2712</v>
      </c>
      <c r="G139" s="52">
        <v>111</v>
      </c>
      <c r="H139" s="33">
        <v>0.2</v>
      </c>
      <c r="I139" s="34">
        <f t="shared" si="44"/>
        <v>100.34399999999999</v>
      </c>
      <c r="J139" s="8"/>
      <c r="K139" s="35">
        <f t="shared" si="45"/>
        <v>-100.34399999999999</v>
      </c>
      <c r="L139" s="35" t="s">
        <v>19</v>
      </c>
      <c r="M139" s="54"/>
      <c r="N139" s="2">
        <v>3000</v>
      </c>
    </row>
    <row r="140" spans="1:14">
      <c r="A140" s="113"/>
      <c r="B140" s="99"/>
      <c r="C140" s="66" t="s">
        <v>23</v>
      </c>
      <c r="D140" s="106"/>
      <c r="E140" s="106"/>
      <c r="F140" s="8">
        <v>2712</v>
      </c>
      <c r="G140" s="52">
        <v>255</v>
      </c>
      <c r="H140" s="33">
        <v>0.2</v>
      </c>
      <c r="I140" s="34">
        <f t="shared" si="44"/>
        <v>172.89</v>
      </c>
      <c r="J140" s="8"/>
      <c r="K140" s="35">
        <f t="shared" si="45"/>
        <v>-172.89</v>
      </c>
      <c r="L140" s="35" t="s">
        <v>19</v>
      </c>
      <c r="M140" s="54"/>
      <c r="N140" s="2">
        <v>4000</v>
      </c>
    </row>
    <row r="141" spans="1:14">
      <c r="A141" s="113"/>
      <c r="B141" s="99"/>
      <c r="C141" s="55" t="s">
        <v>28</v>
      </c>
      <c r="D141" s="104" t="s">
        <v>35</v>
      </c>
      <c r="E141" s="104" t="s">
        <v>35</v>
      </c>
      <c r="F141" s="8">
        <v>2712</v>
      </c>
      <c r="G141" s="52">
        <v>65</v>
      </c>
      <c r="H141" s="33">
        <v>0.2</v>
      </c>
      <c r="I141" s="34">
        <f t="shared" si="44"/>
        <v>88.14</v>
      </c>
      <c r="J141" s="8"/>
      <c r="K141" s="35">
        <f t="shared" si="45"/>
        <v>-88.14</v>
      </c>
      <c r="L141" s="35" t="s">
        <v>19</v>
      </c>
      <c r="M141" s="54"/>
      <c r="N141" s="2">
        <v>2000</v>
      </c>
    </row>
    <row r="142" spans="1:14">
      <c r="A142" s="113"/>
      <c r="B142" s="99"/>
      <c r="C142" s="55" t="s">
        <v>61</v>
      </c>
      <c r="D142" s="105"/>
      <c r="E142" s="105"/>
      <c r="F142" s="8">
        <v>2712</v>
      </c>
      <c r="G142" s="52">
        <v>111</v>
      </c>
      <c r="H142" s="33">
        <v>0.2</v>
      </c>
      <c r="I142" s="34">
        <f t="shared" si="44"/>
        <v>100.34399999999999</v>
      </c>
      <c r="J142" s="8"/>
      <c r="K142" s="35">
        <f t="shared" si="45"/>
        <v>-100.34399999999999</v>
      </c>
      <c r="L142" s="35" t="s">
        <v>19</v>
      </c>
      <c r="M142" s="54"/>
      <c r="N142" s="2">
        <v>3000</v>
      </c>
    </row>
    <row r="143" spans="1:14">
      <c r="A143" s="113"/>
      <c r="B143" s="100"/>
      <c r="C143" s="66" t="s">
        <v>23</v>
      </c>
      <c r="D143" s="106"/>
      <c r="E143" s="106"/>
      <c r="F143" s="8">
        <v>2712</v>
      </c>
      <c r="G143" s="52">
        <v>255</v>
      </c>
      <c r="H143" s="33">
        <v>0.2</v>
      </c>
      <c r="I143" s="34">
        <f t="shared" si="44"/>
        <v>172.89</v>
      </c>
      <c r="J143" s="8"/>
      <c r="K143" s="35">
        <f t="shared" si="45"/>
        <v>-172.89</v>
      </c>
      <c r="L143" s="35" t="s">
        <v>19</v>
      </c>
      <c r="M143" s="54"/>
      <c r="N143" s="2">
        <v>4000</v>
      </c>
    </row>
    <row r="144" spans="1:14" ht="15.75" customHeight="1">
      <c r="A144" s="113"/>
      <c r="B144" s="37"/>
      <c r="C144" s="127"/>
      <c r="D144" s="128"/>
      <c r="E144" s="38"/>
      <c r="F144" s="38"/>
      <c r="G144" s="38"/>
      <c r="H144" s="39"/>
      <c r="I144" s="40">
        <f>SUM(I126:I143)</f>
        <v>2890.9919999999997</v>
      </c>
      <c r="J144" s="38">
        <f>SUM(J126:J126)</f>
        <v>0</v>
      </c>
      <c r="K144" s="41"/>
      <c r="L144" s="41"/>
      <c r="M144" s="47"/>
    </row>
    <row r="145" spans="1:14" ht="15.75" customHeight="1">
      <c r="A145" s="101"/>
      <c r="B145" s="98" t="s">
        <v>87</v>
      </c>
      <c r="C145" s="138" t="s">
        <v>61</v>
      </c>
      <c r="D145" s="87" t="s">
        <v>30</v>
      </c>
      <c r="E145" s="137" t="s">
        <v>83</v>
      </c>
      <c r="F145" s="137">
        <v>2712</v>
      </c>
      <c r="G145" s="138">
        <v>21</v>
      </c>
      <c r="H145" s="33">
        <v>0.2</v>
      </c>
      <c r="I145" s="34">
        <f t="shared" si="44"/>
        <v>18.984000000000002</v>
      </c>
      <c r="J145" s="85"/>
      <c r="K145" s="35"/>
      <c r="L145" s="35" t="s">
        <v>19</v>
      </c>
      <c r="M145" s="48"/>
      <c r="N145" s="2">
        <v>3000</v>
      </c>
    </row>
    <row r="146" spans="1:14" ht="15.75" customHeight="1">
      <c r="A146" s="102"/>
      <c r="B146" s="99"/>
      <c r="C146" s="138" t="s">
        <v>61</v>
      </c>
      <c r="D146" s="87" t="s">
        <v>30</v>
      </c>
      <c r="E146" s="137" t="s">
        <v>83</v>
      </c>
      <c r="F146" s="137">
        <v>2712</v>
      </c>
      <c r="G146" s="138">
        <v>21</v>
      </c>
      <c r="H146" s="33">
        <v>0.2</v>
      </c>
      <c r="I146" s="34">
        <f t="shared" si="44"/>
        <v>18.984000000000002</v>
      </c>
      <c r="J146" s="85"/>
      <c r="K146" s="35"/>
      <c r="L146" s="35" t="s">
        <v>19</v>
      </c>
      <c r="M146" s="48"/>
      <c r="N146" s="2">
        <v>3000</v>
      </c>
    </row>
    <row r="147" spans="1:14" ht="15.75" customHeight="1">
      <c r="A147" s="102"/>
      <c r="B147" s="99"/>
      <c r="C147" s="138" t="s">
        <v>61</v>
      </c>
      <c r="D147" s="87" t="s">
        <v>31</v>
      </c>
      <c r="E147" s="137" t="s">
        <v>84</v>
      </c>
      <c r="F147" s="137">
        <v>2712</v>
      </c>
      <c r="G147" s="138">
        <v>21</v>
      </c>
      <c r="H147" s="33">
        <v>0.2</v>
      </c>
      <c r="I147" s="34">
        <f t="shared" si="44"/>
        <v>18.984000000000002</v>
      </c>
      <c r="J147" s="85"/>
      <c r="K147" s="35"/>
      <c r="L147" s="35" t="s">
        <v>19</v>
      </c>
      <c r="M147" s="48"/>
      <c r="N147" s="2">
        <v>3000</v>
      </c>
    </row>
    <row r="148" spans="1:14" ht="15.75" customHeight="1">
      <c r="A148" s="102"/>
      <c r="B148" s="99"/>
      <c r="C148" s="138" t="s">
        <v>61</v>
      </c>
      <c r="D148" s="87" t="s">
        <v>31</v>
      </c>
      <c r="E148" s="137" t="s">
        <v>83</v>
      </c>
      <c r="F148" s="137">
        <v>2712</v>
      </c>
      <c r="G148" s="138">
        <v>21</v>
      </c>
      <c r="H148" s="33">
        <v>0.2</v>
      </c>
      <c r="I148" s="34">
        <f t="shared" si="44"/>
        <v>18.984000000000002</v>
      </c>
      <c r="J148" s="85"/>
      <c r="K148" s="35"/>
      <c r="L148" s="35" t="s">
        <v>19</v>
      </c>
      <c r="M148" s="48"/>
      <c r="N148" s="2">
        <v>3000</v>
      </c>
    </row>
    <row r="149" spans="1:14" ht="15.75" customHeight="1">
      <c r="A149" s="102"/>
      <c r="B149" s="99"/>
      <c r="C149" s="138" t="s">
        <v>61</v>
      </c>
      <c r="D149" s="137" t="s">
        <v>32</v>
      </c>
      <c r="E149" s="137" t="s">
        <v>84</v>
      </c>
      <c r="F149" s="137">
        <v>2712</v>
      </c>
      <c r="G149" s="138">
        <v>21</v>
      </c>
      <c r="H149" s="33">
        <v>0.2</v>
      </c>
      <c r="I149" s="34">
        <f t="shared" si="44"/>
        <v>18.984000000000002</v>
      </c>
      <c r="J149" s="85"/>
      <c r="K149" s="35"/>
      <c r="L149" s="35" t="s">
        <v>19</v>
      </c>
      <c r="M149" s="48"/>
      <c r="N149" s="2">
        <v>3000</v>
      </c>
    </row>
    <row r="150" spans="1:14" ht="15.75" customHeight="1">
      <c r="A150" s="102"/>
      <c r="B150" s="99"/>
      <c r="C150" s="138" t="s">
        <v>61</v>
      </c>
      <c r="D150" s="137" t="s">
        <v>33</v>
      </c>
      <c r="E150" s="137" t="s">
        <v>85</v>
      </c>
      <c r="F150" s="137">
        <v>2712</v>
      </c>
      <c r="G150" s="138">
        <v>21</v>
      </c>
      <c r="H150" s="33">
        <v>0.2</v>
      </c>
      <c r="I150" s="34">
        <f t="shared" si="44"/>
        <v>18.984000000000002</v>
      </c>
      <c r="J150" s="85"/>
      <c r="K150" s="35"/>
      <c r="L150" s="35" t="s">
        <v>19</v>
      </c>
      <c r="M150" s="48"/>
      <c r="N150" s="2">
        <v>3000</v>
      </c>
    </row>
    <row r="151" spans="1:14" ht="15.75" customHeight="1">
      <c r="A151" s="102"/>
      <c r="B151" s="99"/>
      <c r="C151" s="138" t="s">
        <v>61</v>
      </c>
      <c r="D151" s="137" t="s">
        <v>34</v>
      </c>
      <c r="E151" s="137" t="s">
        <v>83</v>
      </c>
      <c r="F151" s="137">
        <v>2712</v>
      </c>
      <c r="G151" s="138">
        <v>21</v>
      </c>
      <c r="H151" s="33">
        <v>0.2</v>
      </c>
      <c r="I151" s="34">
        <f t="shared" si="44"/>
        <v>18.984000000000002</v>
      </c>
      <c r="J151" s="85"/>
      <c r="K151" s="35"/>
      <c r="L151" s="35" t="s">
        <v>19</v>
      </c>
      <c r="M151" s="48"/>
      <c r="N151" s="2">
        <v>3000</v>
      </c>
    </row>
    <row r="152" spans="1:14" ht="15.75" customHeight="1">
      <c r="A152" s="103"/>
      <c r="B152" s="100"/>
      <c r="C152" s="138" t="s">
        <v>61</v>
      </c>
      <c r="D152" s="137" t="s">
        <v>35</v>
      </c>
      <c r="E152" s="137" t="s">
        <v>86</v>
      </c>
      <c r="F152" s="137">
        <v>2712</v>
      </c>
      <c r="G152" s="138">
        <v>21</v>
      </c>
      <c r="H152" s="33">
        <v>0.2</v>
      </c>
      <c r="I152" s="34">
        <f t="shared" si="44"/>
        <v>18.984000000000002</v>
      </c>
      <c r="J152" s="85"/>
      <c r="K152" s="35"/>
      <c r="L152" s="35" t="s">
        <v>19</v>
      </c>
      <c r="M152" s="48"/>
      <c r="N152" s="2">
        <v>3000</v>
      </c>
    </row>
    <row r="153" spans="1:14" ht="15.75" customHeight="1">
      <c r="A153" s="86"/>
      <c r="B153" s="37"/>
      <c r="C153" s="82"/>
      <c r="D153" s="83"/>
      <c r="E153" s="83"/>
      <c r="F153" s="84">
        <f>SUM(F145:F152)</f>
        <v>21696</v>
      </c>
      <c r="G153" s="84"/>
      <c r="H153" s="39"/>
      <c r="I153" s="40">
        <f>SUM(I145:I152)</f>
        <v>151.87200000000004</v>
      </c>
      <c r="J153" s="84"/>
      <c r="K153" s="41"/>
      <c r="L153" s="41"/>
      <c r="M153" s="51"/>
    </row>
    <row r="154" spans="1:14" ht="15.75" customHeight="1">
      <c r="A154" s="58"/>
      <c r="B154" s="69" t="s">
        <v>64</v>
      </c>
      <c r="C154" s="45"/>
      <c r="D154" s="74" t="s">
        <v>25</v>
      </c>
      <c r="E154" s="74" t="s">
        <v>25</v>
      </c>
      <c r="F154" s="8">
        <v>21696</v>
      </c>
      <c r="G154" s="8">
        <v>1</v>
      </c>
      <c r="H154" s="33">
        <v>0.02</v>
      </c>
      <c r="I154" s="34">
        <f t="shared" ref="I154" si="46">G154*F154*1.02</f>
        <v>22129.920000000002</v>
      </c>
      <c r="J154" s="8"/>
      <c r="K154" s="35">
        <f t="shared" ref="K154" si="47">J154-I154</f>
        <v>-22129.920000000002</v>
      </c>
      <c r="L154" s="35" t="s">
        <v>62</v>
      </c>
      <c r="M154" s="48"/>
    </row>
    <row r="155" spans="1:14" ht="15.75" customHeight="1">
      <c r="A155" s="58"/>
      <c r="B155" s="75" t="s">
        <v>65</v>
      </c>
      <c r="C155" s="45"/>
      <c r="D155" s="74" t="s">
        <v>25</v>
      </c>
      <c r="E155" s="74" t="s">
        <v>25</v>
      </c>
      <c r="F155" s="8">
        <v>21696</v>
      </c>
      <c r="G155" s="8">
        <v>1</v>
      </c>
      <c r="H155" s="33">
        <v>0.02</v>
      </c>
      <c r="I155" s="34">
        <f t="shared" ref="I155" si="48">G155*F155*1.02</f>
        <v>22129.920000000002</v>
      </c>
      <c r="J155" s="8"/>
      <c r="K155" s="35">
        <f t="shared" ref="K155:K162" si="49">J155-I155</f>
        <v>-22129.920000000002</v>
      </c>
      <c r="L155" s="35" t="s">
        <v>62</v>
      </c>
      <c r="M155" s="48"/>
    </row>
    <row r="156" spans="1:14" ht="15.75" customHeight="1">
      <c r="A156" s="58"/>
      <c r="B156" s="55" t="s">
        <v>24</v>
      </c>
      <c r="C156" s="59"/>
      <c r="D156" s="74" t="s">
        <v>25</v>
      </c>
      <c r="E156" s="74" t="s">
        <v>25</v>
      </c>
      <c r="F156" s="8">
        <v>21696</v>
      </c>
      <c r="G156" s="34"/>
      <c r="H156" s="33">
        <v>0.02</v>
      </c>
      <c r="I156" s="34">
        <f>G156*F156*1.02</f>
        <v>0</v>
      </c>
      <c r="J156" s="8"/>
      <c r="K156" s="35">
        <f t="shared" si="49"/>
        <v>0</v>
      </c>
      <c r="L156" s="35" t="s">
        <v>15</v>
      </c>
      <c r="M156" s="60"/>
    </row>
    <row r="157" spans="1:14" ht="15.75" customHeight="1">
      <c r="A157" s="58"/>
      <c r="B157" s="55" t="s">
        <v>66</v>
      </c>
      <c r="C157" s="59"/>
      <c r="D157" s="74" t="s">
        <v>25</v>
      </c>
      <c r="E157" s="74" t="s">
        <v>25</v>
      </c>
      <c r="F157" s="8">
        <v>21696</v>
      </c>
      <c r="G157" s="34"/>
      <c r="H157" s="33">
        <v>0.02</v>
      </c>
      <c r="I157" s="34">
        <f>G157*F157*1.02</f>
        <v>0</v>
      </c>
      <c r="J157" s="8"/>
      <c r="K157" s="35">
        <f t="shared" si="49"/>
        <v>0</v>
      </c>
      <c r="L157" s="35" t="s">
        <v>15</v>
      </c>
      <c r="M157" s="60"/>
    </row>
    <row r="158" spans="1:14" ht="15.75" customHeight="1">
      <c r="A158" s="58"/>
      <c r="B158" s="61" t="s">
        <v>26</v>
      </c>
      <c r="C158" s="55" t="s">
        <v>25</v>
      </c>
      <c r="D158" s="74" t="s">
        <v>25</v>
      </c>
      <c r="E158" s="74" t="s">
        <v>25</v>
      </c>
      <c r="F158" s="8">
        <v>21696</v>
      </c>
      <c r="G158" s="34"/>
      <c r="H158" s="33">
        <v>0.02</v>
      </c>
      <c r="I158" s="34">
        <f>G158*F158*1.02</f>
        <v>0</v>
      </c>
      <c r="J158" s="8"/>
      <c r="K158" s="35">
        <f t="shared" si="49"/>
        <v>0</v>
      </c>
      <c r="L158" s="35" t="s">
        <v>15</v>
      </c>
      <c r="M158" s="60"/>
    </row>
    <row r="159" spans="1:14" ht="15.75" customHeight="1">
      <c r="A159" s="58"/>
      <c r="B159" s="55" t="s">
        <v>12</v>
      </c>
      <c r="C159" s="55" t="s">
        <v>25</v>
      </c>
      <c r="D159" s="74" t="s">
        <v>25</v>
      </c>
      <c r="E159" s="74" t="s">
        <v>25</v>
      </c>
      <c r="F159" s="8">
        <v>21696</v>
      </c>
      <c r="G159" s="34"/>
      <c r="H159" s="33">
        <v>0.01</v>
      </c>
      <c r="I159" s="34">
        <f t="shared" ref="I159" si="50">G159*F159*1.01</f>
        <v>0</v>
      </c>
      <c r="J159" s="8"/>
      <c r="K159" s="35">
        <f t="shared" si="49"/>
        <v>0</v>
      </c>
      <c r="L159" s="35" t="s">
        <v>16</v>
      </c>
      <c r="M159" s="60"/>
    </row>
    <row r="160" spans="1:14" ht="15.75" customHeight="1">
      <c r="A160" s="58"/>
      <c r="B160" s="55" t="s">
        <v>13</v>
      </c>
      <c r="C160" s="55" t="s">
        <v>25</v>
      </c>
      <c r="D160" s="74" t="s">
        <v>25</v>
      </c>
      <c r="E160" s="74" t="s">
        <v>25</v>
      </c>
      <c r="F160" s="8">
        <v>21696</v>
      </c>
      <c r="G160" s="34"/>
      <c r="H160" s="33">
        <v>0.02</v>
      </c>
      <c r="I160" s="34">
        <f t="shared" ref="I160:I162" si="51">G160*F160*1.02</f>
        <v>0</v>
      </c>
      <c r="J160" s="8"/>
      <c r="K160" s="35">
        <f t="shared" si="49"/>
        <v>0</v>
      </c>
      <c r="L160" s="35" t="s">
        <v>15</v>
      </c>
      <c r="M160" s="60"/>
    </row>
    <row r="161" spans="1:13" ht="15.75" customHeight="1">
      <c r="A161" s="58"/>
      <c r="B161" s="55" t="s">
        <v>14</v>
      </c>
      <c r="C161" s="55" t="s">
        <v>25</v>
      </c>
      <c r="D161" s="74" t="s">
        <v>25</v>
      </c>
      <c r="E161" s="74" t="s">
        <v>25</v>
      </c>
      <c r="F161" s="8">
        <v>21696</v>
      </c>
      <c r="G161" s="34"/>
      <c r="H161" s="33">
        <v>0.02</v>
      </c>
      <c r="I161" s="34">
        <f t="shared" si="51"/>
        <v>0</v>
      </c>
      <c r="J161" s="8"/>
      <c r="K161" s="35">
        <f t="shared" si="49"/>
        <v>0</v>
      </c>
      <c r="L161" s="35" t="s">
        <v>15</v>
      </c>
      <c r="M161" s="60"/>
    </row>
    <row r="162" spans="1:13" ht="14.4" thickBot="1">
      <c r="A162" s="58"/>
      <c r="B162" s="62" t="s">
        <v>17</v>
      </c>
      <c r="C162" s="55" t="s">
        <v>25</v>
      </c>
      <c r="D162" s="74" t="s">
        <v>25</v>
      </c>
      <c r="E162" s="74" t="s">
        <v>25</v>
      </c>
      <c r="F162" s="8">
        <v>21696</v>
      </c>
      <c r="G162" s="34"/>
      <c r="H162" s="33">
        <v>0.02</v>
      </c>
      <c r="I162" s="34">
        <f t="shared" si="51"/>
        <v>0</v>
      </c>
      <c r="J162" s="8"/>
      <c r="K162" s="35">
        <f t="shared" si="49"/>
        <v>0</v>
      </c>
      <c r="L162" s="35" t="s">
        <v>15</v>
      </c>
      <c r="M162" s="63"/>
    </row>
  </sheetData>
  <mergeCells count="52">
    <mergeCell ref="B145:B152"/>
    <mergeCell ref="A145:A152"/>
    <mergeCell ref="A126:A144"/>
    <mergeCell ref="C144:D144"/>
    <mergeCell ref="D132:D134"/>
    <mergeCell ref="D141:D143"/>
    <mergeCell ref="B77:B82"/>
    <mergeCell ref="D77:D82"/>
    <mergeCell ref="A77:A83"/>
    <mergeCell ref="A84:A89"/>
    <mergeCell ref="B84:B89"/>
    <mergeCell ref="B91:B96"/>
    <mergeCell ref="C5:E5"/>
    <mergeCell ref="A1:M1"/>
    <mergeCell ref="A2:M2"/>
    <mergeCell ref="A3:K3"/>
    <mergeCell ref="L3:M3"/>
    <mergeCell ref="A4:M4"/>
    <mergeCell ref="E77:E82"/>
    <mergeCell ref="C83:D83"/>
    <mergeCell ref="A63:A69"/>
    <mergeCell ref="A6:A12"/>
    <mergeCell ref="C12:D12"/>
    <mergeCell ref="A70:A76"/>
    <mergeCell ref="C6:C11"/>
    <mergeCell ref="B6:B11"/>
    <mergeCell ref="D6:E6"/>
    <mergeCell ref="D7:E7"/>
    <mergeCell ref="D8:E8"/>
    <mergeCell ref="D9:E9"/>
    <mergeCell ref="D10:E10"/>
    <mergeCell ref="D11:E11"/>
    <mergeCell ref="E141:E143"/>
    <mergeCell ref="B126:B143"/>
    <mergeCell ref="E132:E134"/>
    <mergeCell ref="D135:D137"/>
    <mergeCell ref="E135:E137"/>
    <mergeCell ref="D138:D140"/>
    <mergeCell ref="E138:E140"/>
    <mergeCell ref="E129:E131"/>
    <mergeCell ref="D129:D131"/>
    <mergeCell ref="E126:E128"/>
    <mergeCell ref="D126:D128"/>
    <mergeCell ref="B119:B124"/>
    <mergeCell ref="A91:A96"/>
    <mergeCell ref="A98:A103"/>
    <mergeCell ref="A105:A110"/>
    <mergeCell ref="A112:A117"/>
    <mergeCell ref="A119:A124"/>
    <mergeCell ref="B98:B103"/>
    <mergeCell ref="B105:B110"/>
    <mergeCell ref="B112:B117"/>
  </mergeCells>
  <pageMargins left="0.7" right="0.7" top="0.75" bottom="0.75" header="0.3" footer="0.3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view="pageBreakPreview" topLeftCell="A121" zoomScale="95" zoomScaleNormal="85" zoomScaleSheetLayoutView="95" workbookViewId="0">
      <selection activeCell="C135" sqref="C135"/>
    </sheetView>
  </sheetViews>
  <sheetFormatPr defaultColWidth="9.109375" defaultRowHeight="13.8"/>
  <cols>
    <col min="1" max="1" width="6.6640625" style="2" customWidth="1"/>
    <col min="2" max="2" width="24.109375" style="2" customWidth="1"/>
    <col min="3" max="4" width="19.44140625" style="2" customWidth="1"/>
    <col min="5" max="5" width="18.6640625" style="2" customWidth="1"/>
    <col min="6" max="6" width="8.6640625" style="27" bestFit="1" customWidth="1"/>
    <col min="7" max="7" width="9.88671875" style="2" bestFit="1" customWidth="1"/>
    <col min="8" max="8" width="5.109375" style="2" customWidth="1"/>
    <col min="9" max="9" width="11.33203125" style="2" bestFit="1" customWidth="1"/>
    <col min="10" max="10" width="13.33203125" style="2" customWidth="1"/>
    <col min="11" max="11" width="9.33203125" style="2" bestFit="1" customWidth="1"/>
    <col min="12" max="12" width="6.6640625" style="2" customWidth="1"/>
    <col min="13" max="13" width="18.44140625" style="2" customWidth="1"/>
    <col min="14" max="14" width="9.109375" style="2" customWidth="1"/>
    <col min="15" max="16384" width="9.109375" style="2"/>
  </cols>
  <sheetData>
    <row r="1" spans="1:13">
      <c r="A1" s="129" t="s">
        <v>71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 s="3" customFormat="1">
      <c r="A2" s="121" t="s">
        <v>70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3" ht="177.75" customHeight="1">
      <c r="A3" s="122"/>
      <c r="B3" s="123"/>
      <c r="C3" s="123"/>
      <c r="D3" s="123"/>
      <c r="E3" s="123"/>
      <c r="F3" s="123"/>
      <c r="G3" s="123"/>
      <c r="H3" s="123"/>
      <c r="I3" s="123"/>
      <c r="J3" s="123"/>
      <c r="K3" s="124"/>
      <c r="L3" s="125"/>
      <c r="M3" s="125"/>
    </row>
    <row r="4" spans="1:13" ht="14.4" thickBot="1">
      <c r="A4" s="126" t="s">
        <v>7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3" s="4" customFormat="1" ht="41.4">
      <c r="A5" s="28" t="s">
        <v>0</v>
      </c>
      <c r="B5" s="29" t="s">
        <v>10</v>
      </c>
      <c r="C5" s="120" t="s">
        <v>11</v>
      </c>
      <c r="D5" s="120"/>
      <c r="E5" s="120"/>
      <c r="F5" s="30" t="s">
        <v>9</v>
      </c>
      <c r="G5" s="30" t="s">
        <v>8</v>
      </c>
      <c r="H5" s="29" t="s">
        <v>5</v>
      </c>
      <c r="I5" s="29" t="s">
        <v>1</v>
      </c>
      <c r="J5" s="29" t="s">
        <v>2</v>
      </c>
      <c r="K5" s="29" t="s">
        <v>3</v>
      </c>
      <c r="L5" s="29" t="s">
        <v>6</v>
      </c>
      <c r="M5" s="31" t="s">
        <v>4</v>
      </c>
    </row>
    <row r="6" spans="1:13" ht="18.75" customHeight="1">
      <c r="A6" s="113"/>
      <c r="B6" s="115" t="s">
        <v>20</v>
      </c>
      <c r="C6" s="107" t="s">
        <v>29</v>
      </c>
      <c r="D6" s="118" t="s">
        <v>30</v>
      </c>
      <c r="E6" s="119"/>
      <c r="F6" s="32">
        <v>3618</v>
      </c>
      <c r="G6" s="10">
        <f>11.75/12</f>
        <v>0.97916666666666663</v>
      </c>
      <c r="H6" s="33">
        <v>0.03</v>
      </c>
      <c r="I6" s="34">
        <f>F6*G6</f>
        <v>3542.625</v>
      </c>
      <c r="J6" s="52"/>
      <c r="K6" s="35">
        <f>J6-I6</f>
        <v>-3542.625</v>
      </c>
      <c r="L6" s="35" t="s">
        <v>36</v>
      </c>
      <c r="M6" s="36"/>
    </row>
    <row r="7" spans="1:13" ht="18.75" customHeight="1">
      <c r="A7" s="113"/>
      <c r="B7" s="116"/>
      <c r="C7" s="108"/>
      <c r="D7" s="118" t="s">
        <v>31</v>
      </c>
      <c r="E7" s="119"/>
      <c r="F7" s="32">
        <v>3618</v>
      </c>
      <c r="G7" s="10">
        <f t="shared" ref="G7:G11" si="0">11.75/12</f>
        <v>0.97916666666666663</v>
      </c>
      <c r="H7" s="33">
        <v>0.03</v>
      </c>
      <c r="I7" s="34">
        <f>F7*G7</f>
        <v>3542.625</v>
      </c>
      <c r="J7" s="52"/>
      <c r="K7" s="35">
        <f>J7-I7</f>
        <v>-3542.625</v>
      </c>
      <c r="L7" s="35" t="s">
        <v>36</v>
      </c>
      <c r="M7" s="36"/>
    </row>
    <row r="8" spans="1:13" ht="18.75" customHeight="1">
      <c r="A8" s="113"/>
      <c r="B8" s="116"/>
      <c r="C8" s="108"/>
      <c r="D8" s="118" t="s">
        <v>32</v>
      </c>
      <c r="E8" s="119"/>
      <c r="F8" s="32">
        <v>1809</v>
      </c>
      <c r="G8" s="10">
        <f t="shared" si="0"/>
        <v>0.97916666666666663</v>
      </c>
      <c r="H8" s="33">
        <v>0.03</v>
      </c>
      <c r="I8" s="34">
        <f t="shared" ref="I8:I11" si="1">F8*G8</f>
        <v>1771.3125</v>
      </c>
      <c r="J8" s="52"/>
      <c r="K8" s="35">
        <f t="shared" ref="K8:K11" si="2">J8-I8</f>
        <v>-1771.3125</v>
      </c>
      <c r="L8" s="35" t="s">
        <v>36</v>
      </c>
      <c r="M8" s="36"/>
    </row>
    <row r="9" spans="1:13" ht="18.75" customHeight="1">
      <c r="A9" s="113"/>
      <c r="B9" s="116"/>
      <c r="C9" s="108"/>
      <c r="D9" s="118" t="s">
        <v>33</v>
      </c>
      <c r="E9" s="119"/>
      <c r="F9" s="32">
        <v>1809</v>
      </c>
      <c r="G9" s="10">
        <f t="shared" si="0"/>
        <v>0.97916666666666663</v>
      </c>
      <c r="H9" s="33">
        <v>0.03</v>
      </c>
      <c r="I9" s="34">
        <f t="shared" si="1"/>
        <v>1771.3125</v>
      </c>
      <c r="J9" s="52"/>
      <c r="K9" s="35">
        <f t="shared" si="2"/>
        <v>-1771.3125</v>
      </c>
      <c r="L9" s="35" t="s">
        <v>36</v>
      </c>
      <c r="M9" s="36"/>
    </row>
    <row r="10" spans="1:13" ht="18.75" customHeight="1">
      <c r="A10" s="113"/>
      <c r="B10" s="116"/>
      <c r="C10" s="108"/>
      <c r="D10" s="118" t="s">
        <v>34</v>
      </c>
      <c r="E10" s="119"/>
      <c r="F10" s="32">
        <v>1809</v>
      </c>
      <c r="G10" s="10">
        <f t="shared" si="0"/>
        <v>0.97916666666666663</v>
      </c>
      <c r="H10" s="33">
        <v>0.03</v>
      </c>
      <c r="I10" s="34">
        <f t="shared" si="1"/>
        <v>1771.3125</v>
      </c>
      <c r="J10" s="52"/>
      <c r="K10" s="35">
        <f t="shared" si="2"/>
        <v>-1771.3125</v>
      </c>
      <c r="L10" s="35" t="s">
        <v>36</v>
      </c>
      <c r="M10" s="36"/>
    </row>
    <row r="11" spans="1:13" ht="18.75" customHeight="1">
      <c r="A11" s="113"/>
      <c r="B11" s="117"/>
      <c r="C11" s="109"/>
      <c r="D11" s="118" t="s">
        <v>35</v>
      </c>
      <c r="E11" s="119"/>
      <c r="F11" s="32">
        <v>1809</v>
      </c>
      <c r="G11" s="10">
        <f t="shared" si="0"/>
        <v>0.97916666666666663</v>
      </c>
      <c r="H11" s="33">
        <v>0.03</v>
      </c>
      <c r="I11" s="34">
        <f t="shared" si="1"/>
        <v>1771.3125</v>
      </c>
      <c r="J11" s="52"/>
      <c r="K11" s="35">
        <f t="shared" si="2"/>
        <v>-1771.3125</v>
      </c>
      <c r="L11" s="35" t="s">
        <v>36</v>
      </c>
      <c r="M11" s="36"/>
    </row>
    <row r="12" spans="1:13" ht="15.75" customHeight="1">
      <c r="A12" s="113"/>
      <c r="B12" s="37"/>
      <c r="C12" s="114"/>
      <c r="D12" s="114"/>
      <c r="E12" s="38"/>
      <c r="F12" s="38">
        <f>SUM(F6:F11)</f>
        <v>14472</v>
      </c>
      <c r="G12" s="38"/>
      <c r="H12" s="39">
        <v>0.02</v>
      </c>
      <c r="I12" s="40">
        <f>SUM(I6:I11)</f>
        <v>14170.5</v>
      </c>
      <c r="J12" s="38">
        <f>J6</f>
        <v>0</v>
      </c>
      <c r="K12" s="41">
        <f>SUM(K6:K11)</f>
        <v>-14170.5</v>
      </c>
      <c r="L12" s="41" t="s">
        <v>36</v>
      </c>
      <c r="M12" s="42"/>
    </row>
    <row r="13" spans="1:13" ht="15.75" customHeight="1">
      <c r="A13" s="43"/>
      <c r="B13" s="10" t="s">
        <v>38</v>
      </c>
      <c r="C13" s="11" t="s">
        <v>37</v>
      </c>
      <c r="D13" s="5" t="s">
        <v>30</v>
      </c>
      <c r="E13" s="6"/>
      <c r="F13" s="32">
        <v>3618</v>
      </c>
      <c r="G13" s="12">
        <f>5.6*1.05/12</f>
        <v>0.49</v>
      </c>
      <c r="H13" s="33">
        <v>0.05</v>
      </c>
      <c r="I13" s="34">
        <f t="shared" ref="I13:I31" si="3">F13*G13</f>
        <v>1772.82</v>
      </c>
      <c r="J13" s="52"/>
      <c r="K13" s="35">
        <f t="shared" ref="K13:K31" si="4">J13-I13</f>
        <v>-1772.82</v>
      </c>
      <c r="L13" s="35" t="s">
        <v>36</v>
      </c>
      <c r="M13" s="44"/>
    </row>
    <row r="14" spans="1:13" ht="15.75" customHeight="1">
      <c r="A14" s="43"/>
      <c r="B14" s="11" t="s">
        <v>82</v>
      </c>
      <c r="C14" s="11" t="s">
        <v>37</v>
      </c>
      <c r="D14" s="5" t="s">
        <v>30</v>
      </c>
      <c r="E14" s="6"/>
      <c r="F14" s="32">
        <v>3618</v>
      </c>
      <c r="G14" s="12">
        <v>0.26</v>
      </c>
      <c r="H14" s="33">
        <v>0.05</v>
      </c>
      <c r="I14" s="34">
        <f t="shared" si="3"/>
        <v>940.68000000000006</v>
      </c>
      <c r="J14" s="52"/>
      <c r="K14" s="35">
        <f t="shared" si="4"/>
        <v>-940.68000000000006</v>
      </c>
      <c r="L14" s="35" t="s">
        <v>36</v>
      </c>
      <c r="M14" s="44"/>
    </row>
    <row r="15" spans="1:13" ht="15.75" customHeight="1">
      <c r="A15" s="43"/>
      <c r="B15" s="11" t="s">
        <v>39</v>
      </c>
      <c r="C15" s="11" t="s">
        <v>40</v>
      </c>
      <c r="D15" s="5" t="s">
        <v>30</v>
      </c>
      <c r="E15" s="6"/>
      <c r="F15" s="32">
        <v>3618</v>
      </c>
      <c r="G15" s="12">
        <f>1.15/12*1.05</f>
        <v>0.10062499999999999</v>
      </c>
      <c r="H15" s="33">
        <v>0.05</v>
      </c>
      <c r="I15" s="34">
        <f t="shared" si="3"/>
        <v>364.06124999999997</v>
      </c>
      <c r="J15" s="52"/>
      <c r="K15" s="35">
        <f t="shared" si="4"/>
        <v>-364.06124999999997</v>
      </c>
      <c r="L15" s="35" t="s">
        <v>36</v>
      </c>
      <c r="M15" s="44"/>
    </row>
    <row r="16" spans="1:13" ht="15.75" customHeight="1">
      <c r="A16" s="43"/>
      <c r="B16" s="10" t="s">
        <v>38</v>
      </c>
      <c r="C16" s="11" t="s">
        <v>37</v>
      </c>
      <c r="D16" s="5" t="s">
        <v>31</v>
      </c>
      <c r="E16" s="6"/>
      <c r="F16" s="32">
        <v>3618</v>
      </c>
      <c r="G16" s="12">
        <f>5.6*1.05/12</f>
        <v>0.49</v>
      </c>
      <c r="H16" s="33">
        <v>0.05</v>
      </c>
      <c r="I16" s="34">
        <f t="shared" si="3"/>
        <v>1772.82</v>
      </c>
      <c r="J16" s="52"/>
      <c r="K16" s="35">
        <f t="shared" si="4"/>
        <v>-1772.82</v>
      </c>
      <c r="L16" s="35" t="s">
        <v>36</v>
      </c>
      <c r="M16" s="44"/>
    </row>
    <row r="17" spans="1:13" ht="15.75" customHeight="1">
      <c r="A17" s="43"/>
      <c r="B17" s="11" t="s">
        <v>82</v>
      </c>
      <c r="C17" s="11" t="s">
        <v>37</v>
      </c>
      <c r="D17" s="5" t="s">
        <v>31</v>
      </c>
      <c r="E17" s="6"/>
      <c r="F17" s="32">
        <v>3618</v>
      </c>
      <c r="G17" s="12">
        <v>0.26</v>
      </c>
      <c r="H17" s="33">
        <v>0.05</v>
      </c>
      <c r="I17" s="34">
        <f t="shared" si="3"/>
        <v>940.68000000000006</v>
      </c>
      <c r="J17" s="52"/>
      <c r="K17" s="35">
        <f t="shared" si="4"/>
        <v>-940.68000000000006</v>
      </c>
      <c r="L17" s="35" t="s">
        <v>36</v>
      </c>
      <c r="M17" s="44"/>
    </row>
    <row r="18" spans="1:13" ht="15.75" customHeight="1">
      <c r="A18" s="43"/>
      <c r="B18" s="11" t="s">
        <v>39</v>
      </c>
      <c r="C18" s="11" t="s">
        <v>40</v>
      </c>
      <c r="D18" s="5" t="s">
        <v>31</v>
      </c>
      <c r="E18" s="6"/>
      <c r="F18" s="32">
        <v>3618</v>
      </c>
      <c r="G18" s="12">
        <f>1.15/12*1.05</f>
        <v>0.10062499999999999</v>
      </c>
      <c r="H18" s="33">
        <v>0.05</v>
      </c>
      <c r="I18" s="34">
        <f t="shared" si="3"/>
        <v>364.06124999999997</v>
      </c>
      <c r="J18" s="52"/>
      <c r="K18" s="35">
        <f t="shared" si="4"/>
        <v>-364.06124999999997</v>
      </c>
      <c r="L18" s="35" t="s">
        <v>36</v>
      </c>
      <c r="M18" s="44"/>
    </row>
    <row r="19" spans="1:13" ht="15.75" customHeight="1">
      <c r="A19" s="43"/>
      <c r="B19" s="10" t="s">
        <v>38</v>
      </c>
      <c r="C19" s="11" t="s">
        <v>37</v>
      </c>
      <c r="D19" s="5" t="s">
        <v>32</v>
      </c>
      <c r="E19" s="6"/>
      <c r="F19" s="52">
        <v>1809</v>
      </c>
      <c r="G19" s="12">
        <f>5.6*1.05/12</f>
        <v>0.49</v>
      </c>
      <c r="H19" s="33">
        <v>0.05</v>
      </c>
      <c r="I19" s="34">
        <f t="shared" si="3"/>
        <v>886.41</v>
      </c>
      <c r="J19" s="52"/>
      <c r="K19" s="35">
        <f t="shared" si="4"/>
        <v>-886.41</v>
      </c>
      <c r="L19" s="35" t="s">
        <v>36</v>
      </c>
      <c r="M19" s="44"/>
    </row>
    <row r="20" spans="1:13" ht="15.75" customHeight="1">
      <c r="A20" s="43"/>
      <c r="B20" s="11" t="s">
        <v>82</v>
      </c>
      <c r="C20" s="11" t="s">
        <v>37</v>
      </c>
      <c r="D20" s="5" t="s">
        <v>32</v>
      </c>
      <c r="E20" s="6"/>
      <c r="F20" s="52">
        <v>1809</v>
      </c>
      <c r="G20" s="12">
        <v>0.26</v>
      </c>
      <c r="H20" s="33">
        <v>0.05</v>
      </c>
      <c r="I20" s="34">
        <f t="shared" si="3"/>
        <v>470.34000000000003</v>
      </c>
      <c r="J20" s="52"/>
      <c r="K20" s="35">
        <f t="shared" si="4"/>
        <v>-470.34000000000003</v>
      </c>
      <c r="L20" s="35" t="s">
        <v>36</v>
      </c>
      <c r="M20" s="44"/>
    </row>
    <row r="21" spans="1:13" ht="15.75" customHeight="1">
      <c r="A21" s="43"/>
      <c r="B21" s="11" t="s">
        <v>39</v>
      </c>
      <c r="C21" s="11" t="s">
        <v>40</v>
      </c>
      <c r="D21" s="5" t="s">
        <v>32</v>
      </c>
      <c r="E21" s="6"/>
      <c r="F21" s="52">
        <v>1809</v>
      </c>
      <c r="G21" s="12">
        <f>1.15/12*1.05</f>
        <v>0.10062499999999999</v>
      </c>
      <c r="H21" s="33">
        <v>0.05</v>
      </c>
      <c r="I21" s="34">
        <f t="shared" si="3"/>
        <v>182.03062499999999</v>
      </c>
      <c r="J21" s="52"/>
      <c r="K21" s="35">
        <f t="shared" si="4"/>
        <v>-182.03062499999999</v>
      </c>
      <c r="L21" s="35" t="s">
        <v>36</v>
      </c>
      <c r="M21" s="44"/>
    </row>
    <row r="22" spans="1:13" ht="15.75" customHeight="1">
      <c r="A22" s="43"/>
      <c r="B22" s="10" t="s">
        <v>38</v>
      </c>
      <c r="C22" s="11" t="s">
        <v>37</v>
      </c>
      <c r="D22" s="5" t="s">
        <v>33</v>
      </c>
      <c r="E22" s="6"/>
      <c r="F22" s="52">
        <v>1809</v>
      </c>
      <c r="G22" s="12">
        <f>5.6*1.05/12</f>
        <v>0.49</v>
      </c>
      <c r="H22" s="33">
        <v>0.05</v>
      </c>
      <c r="I22" s="34">
        <f t="shared" si="3"/>
        <v>886.41</v>
      </c>
      <c r="J22" s="52"/>
      <c r="K22" s="35">
        <f t="shared" si="4"/>
        <v>-886.41</v>
      </c>
      <c r="L22" s="35" t="s">
        <v>36</v>
      </c>
      <c r="M22" s="44"/>
    </row>
    <row r="23" spans="1:13" ht="15.75" customHeight="1">
      <c r="A23" s="43"/>
      <c r="B23" s="11" t="s">
        <v>82</v>
      </c>
      <c r="C23" s="11" t="s">
        <v>37</v>
      </c>
      <c r="D23" s="5" t="s">
        <v>33</v>
      </c>
      <c r="E23" s="6"/>
      <c r="F23" s="52">
        <v>1809</v>
      </c>
      <c r="G23" s="12">
        <v>0.26</v>
      </c>
      <c r="H23" s="33">
        <v>0.05</v>
      </c>
      <c r="I23" s="34">
        <f t="shared" si="3"/>
        <v>470.34000000000003</v>
      </c>
      <c r="J23" s="52"/>
      <c r="K23" s="35">
        <f t="shared" si="4"/>
        <v>-470.34000000000003</v>
      </c>
      <c r="L23" s="35" t="s">
        <v>36</v>
      </c>
      <c r="M23" s="44"/>
    </row>
    <row r="24" spans="1:13" ht="15.75" customHeight="1">
      <c r="A24" s="43"/>
      <c r="B24" s="11" t="s">
        <v>39</v>
      </c>
      <c r="C24" s="11" t="s">
        <v>40</v>
      </c>
      <c r="D24" s="5" t="s">
        <v>33</v>
      </c>
      <c r="E24" s="6"/>
      <c r="F24" s="52">
        <v>1809</v>
      </c>
      <c r="G24" s="12">
        <f>1.15/12*1.05</f>
        <v>0.10062499999999999</v>
      </c>
      <c r="H24" s="33">
        <v>0.05</v>
      </c>
      <c r="I24" s="34">
        <f t="shared" si="3"/>
        <v>182.03062499999999</v>
      </c>
      <c r="J24" s="52"/>
      <c r="K24" s="35">
        <f t="shared" si="4"/>
        <v>-182.03062499999999</v>
      </c>
      <c r="L24" s="35" t="s">
        <v>36</v>
      </c>
      <c r="M24" s="44"/>
    </row>
    <row r="25" spans="1:13" ht="15.75" customHeight="1">
      <c r="A25" s="43"/>
      <c r="B25" s="10" t="s">
        <v>38</v>
      </c>
      <c r="C25" s="11" t="s">
        <v>37</v>
      </c>
      <c r="D25" s="5" t="s">
        <v>34</v>
      </c>
      <c r="E25" s="6"/>
      <c r="F25" s="52">
        <v>1809</v>
      </c>
      <c r="G25" s="12">
        <v>0.26</v>
      </c>
      <c r="H25" s="33">
        <v>0.05</v>
      </c>
      <c r="I25" s="34">
        <f t="shared" si="3"/>
        <v>470.34000000000003</v>
      </c>
      <c r="J25" s="52"/>
      <c r="K25" s="35">
        <f t="shared" si="4"/>
        <v>-470.34000000000003</v>
      </c>
      <c r="L25" s="35" t="s">
        <v>36</v>
      </c>
      <c r="M25" s="44"/>
    </row>
    <row r="26" spans="1:13" ht="15.75" customHeight="1">
      <c r="A26" s="43"/>
      <c r="B26" s="11" t="s">
        <v>82</v>
      </c>
      <c r="C26" s="11" t="s">
        <v>37</v>
      </c>
      <c r="D26" s="5" t="s">
        <v>34</v>
      </c>
      <c r="E26" s="6"/>
      <c r="F26" s="52">
        <v>1809</v>
      </c>
      <c r="G26" s="12">
        <f>1/12*1.05</f>
        <v>8.7499999999999994E-2</v>
      </c>
      <c r="H26" s="33">
        <v>0.05</v>
      </c>
      <c r="I26" s="34">
        <f t="shared" si="3"/>
        <v>158.28749999999999</v>
      </c>
      <c r="J26" s="52"/>
      <c r="K26" s="35">
        <f t="shared" si="4"/>
        <v>-158.28749999999999</v>
      </c>
      <c r="L26" s="35" t="s">
        <v>36</v>
      </c>
      <c r="M26" s="44"/>
    </row>
    <row r="27" spans="1:13" ht="15.75" customHeight="1">
      <c r="A27" s="43"/>
      <c r="B27" s="11" t="s">
        <v>39</v>
      </c>
      <c r="C27" s="11" t="s">
        <v>40</v>
      </c>
      <c r="D27" s="5" t="s">
        <v>34</v>
      </c>
      <c r="E27" s="6"/>
      <c r="F27" s="52">
        <v>1809</v>
      </c>
      <c r="G27" s="12">
        <f>1.15/12*1.05</f>
        <v>0.10062499999999999</v>
      </c>
      <c r="H27" s="33">
        <v>0.05</v>
      </c>
      <c r="I27" s="34">
        <f t="shared" si="3"/>
        <v>182.03062499999999</v>
      </c>
      <c r="J27" s="52"/>
      <c r="K27" s="35">
        <f t="shared" si="4"/>
        <v>-182.03062499999999</v>
      </c>
      <c r="L27" s="35" t="s">
        <v>36</v>
      </c>
      <c r="M27" s="44"/>
    </row>
    <row r="28" spans="1:13" ht="15.75" customHeight="1">
      <c r="A28" s="43"/>
      <c r="B28" s="10" t="s">
        <v>38</v>
      </c>
      <c r="C28" s="11" t="s">
        <v>37</v>
      </c>
      <c r="D28" s="5" t="s">
        <v>35</v>
      </c>
      <c r="E28" s="6"/>
      <c r="F28" s="52">
        <v>1809</v>
      </c>
      <c r="G28" s="12">
        <v>0.26</v>
      </c>
      <c r="H28" s="33">
        <v>0.05</v>
      </c>
      <c r="I28" s="34">
        <f t="shared" si="3"/>
        <v>470.34000000000003</v>
      </c>
      <c r="J28" s="52"/>
      <c r="K28" s="35">
        <f t="shared" si="4"/>
        <v>-470.34000000000003</v>
      </c>
      <c r="L28" s="35" t="s">
        <v>36</v>
      </c>
      <c r="M28" s="44"/>
    </row>
    <row r="29" spans="1:13" ht="15.75" customHeight="1">
      <c r="A29" s="43"/>
      <c r="B29" s="11" t="s">
        <v>82</v>
      </c>
      <c r="C29" s="11" t="s">
        <v>37</v>
      </c>
      <c r="D29" s="5" t="s">
        <v>35</v>
      </c>
      <c r="E29" s="6"/>
      <c r="F29" s="52">
        <v>1809</v>
      </c>
      <c r="G29" s="12">
        <f>1/12*1.05</f>
        <v>8.7499999999999994E-2</v>
      </c>
      <c r="H29" s="33">
        <v>0.05</v>
      </c>
      <c r="I29" s="34">
        <f t="shared" si="3"/>
        <v>158.28749999999999</v>
      </c>
      <c r="J29" s="52"/>
      <c r="K29" s="35">
        <f t="shared" si="4"/>
        <v>-158.28749999999999</v>
      </c>
      <c r="L29" s="35" t="s">
        <v>36</v>
      </c>
      <c r="M29" s="44"/>
    </row>
    <row r="30" spans="1:13" ht="15.75" customHeight="1">
      <c r="A30" s="43"/>
      <c r="B30" s="11" t="s">
        <v>39</v>
      </c>
      <c r="C30" s="11" t="s">
        <v>40</v>
      </c>
      <c r="D30" s="5" t="s">
        <v>35</v>
      </c>
      <c r="E30" s="6"/>
      <c r="F30" s="52">
        <v>1809</v>
      </c>
      <c r="G30" s="12">
        <f>1.15/12*1.05</f>
        <v>0.10062499999999999</v>
      </c>
      <c r="H30" s="33">
        <v>0.05</v>
      </c>
      <c r="I30" s="34">
        <f t="shared" si="3"/>
        <v>182.03062499999999</v>
      </c>
      <c r="J30" s="52"/>
      <c r="K30" s="35">
        <f t="shared" si="4"/>
        <v>-182.03062499999999</v>
      </c>
      <c r="L30" s="35" t="s">
        <v>36</v>
      </c>
      <c r="M30" s="44"/>
    </row>
    <row r="31" spans="1:13" ht="15.75" customHeight="1">
      <c r="A31" s="43"/>
      <c r="B31" s="11" t="s">
        <v>68</v>
      </c>
      <c r="C31" s="11" t="s">
        <v>67</v>
      </c>
      <c r="D31" s="5" t="s">
        <v>48</v>
      </c>
      <c r="E31" s="6"/>
      <c r="F31" s="52">
        <v>14472</v>
      </c>
      <c r="G31" s="12">
        <f>0.95/12*1.05</f>
        <v>8.3125000000000004E-2</v>
      </c>
      <c r="H31" s="33">
        <v>0.05</v>
      </c>
      <c r="I31" s="34">
        <f t="shared" si="3"/>
        <v>1202.9850000000001</v>
      </c>
      <c r="J31" s="52"/>
      <c r="K31" s="35">
        <f t="shared" si="4"/>
        <v>-1202.9850000000001</v>
      </c>
      <c r="L31" s="35" t="s">
        <v>36</v>
      </c>
      <c r="M31" s="44"/>
    </row>
    <row r="32" spans="1:13" ht="15.75" customHeight="1">
      <c r="A32" s="43"/>
      <c r="B32" s="37"/>
      <c r="C32" s="47"/>
      <c r="D32" s="47"/>
      <c r="E32" s="38"/>
      <c r="F32" s="38">
        <f>F13+F16+F19+F22+F25+F28</f>
        <v>14472</v>
      </c>
      <c r="G32" s="38"/>
      <c r="H32" s="39"/>
      <c r="I32" s="40"/>
      <c r="J32" s="38" t="e">
        <f>#REF!</f>
        <v>#REF!</v>
      </c>
      <c r="K32" s="41"/>
      <c r="L32" s="41" t="s">
        <v>36</v>
      </c>
      <c r="M32" s="42"/>
    </row>
    <row r="33" spans="1:13" s="7" customFormat="1">
      <c r="A33" s="81"/>
      <c r="B33" s="64" t="s">
        <v>21</v>
      </c>
      <c r="C33" s="61" t="s">
        <v>27</v>
      </c>
      <c r="D33" s="46" t="s">
        <v>48</v>
      </c>
      <c r="E33" s="32" t="s">
        <v>18</v>
      </c>
      <c r="F33" s="52">
        <v>14472</v>
      </c>
      <c r="G33" s="136">
        <f>3.2/12</f>
        <v>0.26666666666666666</v>
      </c>
      <c r="H33" s="33">
        <v>0.02</v>
      </c>
      <c r="I33" s="34">
        <f>F33*G33</f>
        <v>3859.2</v>
      </c>
      <c r="J33" s="52"/>
      <c r="K33" s="35">
        <f>J33-I33</f>
        <v>-3859.2</v>
      </c>
      <c r="L33" s="35" t="s">
        <v>36</v>
      </c>
      <c r="M33" s="44"/>
    </row>
    <row r="34" spans="1:13" s="7" customFormat="1">
      <c r="A34" s="81"/>
      <c r="B34" s="67"/>
      <c r="C34" s="51"/>
      <c r="D34" s="51"/>
      <c r="E34" s="73"/>
      <c r="F34" s="38">
        <f>F33</f>
        <v>14472</v>
      </c>
      <c r="G34" s="38"/>
      <c r="H34" s="39"/>
      <c r="I34" s="38">
        <f t="shared" ref="I34:L34" si="5">I33</f>
        <v>3859.2</v>
      </c>
      <c r="J34" s="38">
        <f t="shared" si="5"/>
        <v>0</v>
      </c>
      <c r="K34" s="38">
        <f t="shared" si="5"/>
        <v>-3859.2</v>
      </c>
      <c r="L34" s="38" t="str">
        <f t="shared" si="5"/>
        <v>YDS</v>
      </c>
      <c r="M34" s="42"/>
    </row>
    <row r="35" spans="1:13" s="7" customFormat="1" ht="15.75" customHeight="1">
      <c r="A35" s="81"/>
      <c r="B35" s="53" t="s">
        <v>55</v>
      </c>
      <c r="C35" s="54" t="s">
        <v>56</v>
      </c>
      <c r="D35" s="70" t="s">
        <v>30</v>
      </c>
      <c r="E35" s="70" t="s">
        <v>30</v>
      </c>
      <c r="F35" s="32">
        <v>3618</v>
      </c>
      <c r="G35" s="71">
        <f>6.2/12*1.05</f>
        <v>0.54250000000000009</v>
      </c>
      <c r="H35" s="33">
        <v>0.03</v>
      </c>
      <c r="I35" s="34">
        <f t="shared" ref="I35:I40" si="6">F35*G35</f>
        <v>1962.7650000000003</v>
      </c>
      <c r="J35" s="52">
        <f>J33</f>
        <v>0</v>
      </c>
      <c r="K35" s="35">
        <f t="shared" ref="K35:K40" si="7">J35-I35</f>
        <v>-1962.7650000000003</v>
      </c>
      <c r="L35" s="35" t="s">
        <v>36</v>
      </c>
      <c r="M35" s="44"/>
    </row>
    <row r="36" spans="1:13" s="7" customFormat="1" ht="15.75" customHeight="1">
      <c r="A36" s="49"/>
      <c r="B36" s="53" t="s">
        <v>55</v>
      </c>
      <c r="C36" s="54" t="s">
        <v>56</v>
      </c>
      <c r="D36" s="70" t="s">
        <v>31</v>
      </c>
      <c r="E36" s="70" t="s">
        <v>31</v>
      </c>
      <c r="F36" s="32">
        <v>3618</v>
      </c>
      <c r="G36" s="71">
        <f t="shared" ref="G36:G40" si="8">6.2/12*1.05</f>
        <v>0.54250000000000009</v>
      </c>
      <c r="H36" s="33">
        <v>0.03</v>
      </c>
      <c r="I36" s="34">
        <f t="shared" si="6"/>
        <v>1962.7650000000003</v>
      </c>
      <c r="J36" s="52">
        <f t="shared" ref="J36:J40" si="9">J34</f>
        <v>0</v>
      </c>
      <c r="K36" s="35">
        <f t="shared" si="7"/>
        <v>-1962.7650000000003</v>
      </c>
      <c r="L36" s="35" t="s">
        <v>36</v>
      </c>
      <c r="M36" s="44"/>
    </row>
    <row r="37" spans="1:13" s="7" customFormat="1" ht="15.75" customHeight="1">
      <c r="A37" s="49"/>
      <c r="B37" s="53" t="s">
        <v>55</v>
      </c>
      <c r="C37" s="54" t="s">
        <v>56</v>
      </c>
      <c r="D37" s="70" t="s">
        <v>32</v>
      </c>
      <c r="E37" s="70" t="s">
        <v>32</v>
      </c>
      <c r="F37" s="32">
        <v>1809</v>
      </c>
      <c r="G37" s="71">
        <f t="shared" si="8"/>
        <v>0.54250000000000009</v>
      </c>
      <c r="H37" s="33">
        <v>0.03</v>
      </c>
      <c r="I37" s="34">
        <f t="shared" si="6"/>
        <v>981.38250000000016</v>
      </c>
      <c r="J37" s="52">
        <f t="shared" si="9"/>
        <v>0</v>
      </c>
      <c r="K37" s="35">
        <f t="shared" si="7"/>
        <v>-981.38250000000016</v>
      </c>
      <c r="L37" s="35" t="s">
        <v>36</v>
      </c>
      <c r="M37" s="44"/>
    </row>
    <row r="38" spans="1:13" s="7" customFormat="1" ht="15.75" customHeight="1">
      <c r="A38" s="49"/>
      <c r="B38" s="53" t="s">
        <v>55</v>
      </c>
      <c r="C38" s="54" t="s">
        <v>56</v>
      </c>
      <c r="D38" s="70" t="s">
        <v>33</v>
      </c>
      <c r="E38" s="70" t="s">
        <v>33</v>
      </c>
      <c r="F38" s="32">
        <v>1809</v>
      </c>
      <c r="G38" s="71">
        <f t="shared" si="8"/>
        <v>0.54250000000000009</v>
      </c>
      <c r="H38" s="33">
        <v>0.03</v>
      </c>
      <c r="I38" s="34">
        <f t="shared" si="6"/>
        <v>981.38250000000016</v>
      </c>
      <c r="J38" s="52">
        <f t="shared" si="9"/>
        <v>0</v>
      </c>
      <c r="K38" s="35">
        <f t="shared" si="7"/>
        <v>-981.38250000000016</v>
      </c>
      <c r="L38" s="35" t="s">
        <v>36</v>
      </c>
      <c r="M38" s="44"/>
    </row>
    <row r="39" spans="1:13" s="7" customFormat="1" ht="15.75" customHeight="1">
      <c r="A39" s="49"/>
      <c r="B39" s="53" t="s">
        <v>55</v>
      </c>
      <c r="C39" s="54" t="s">
        <v>56</v>
      </c>
      <c r="D39" s="70" t="s">
        <v>34</v>
      </c>
      <c r="E39" s="70" t="s">
        <v>34</v>
      </c>
      <c r="F39" s="32">
        <v>1809</v>
      </c>
      <c r="G39" s="71">
        <f t="shared" si="8"/>
        <v>0.54250000000000009</v>
      </c>
      <c r="H39" s="33">
        <v>0.03</v>
      </c>
      <c r="I39" s="34">
        <f t="shared" si="6"/>
        <v>981.38250000000016</v>
      </c>
      <c r="J39" s="52">
        <f t="shared" si="9"/>
        <v>0</v>
      </c>
      <c r="K39" s="35">
        <f t="shared" si="7"/>
        <v>-981.38250000000016</v>
      </c>
      <c r="L39" s="35" t="s">
        <v>36</v>
      </c>
      <c r="M39" s="44"/>
    </row>
    <row r="40" spans="1:13" s="7" customFormat="1" ht="15.75" customHeight="1">
      <c r="A40" s="49"/>
      <c r="B40" s="53" t="s">
        <v>55</v>
      </c>
      <c r="C40" s="54" t="s">
        <v>56</v>
      </c>
      <c r="D40" s="70" t="s">
        <v>35</v>
      </c>
      <c r="E40" s="70" t="s">
        <v>35</v>
      </c>
      <c r="F40" s="32">
        <v>1809</v>
      </c>
      <c r="G40" s="71">
        <f t="shared" si="8"/>
        <v>0.54250000000000009</v>
      </c>
      <c r="H40" s="33">
        <v>0.03</v>
      </c>
      <c r="I40" s="34">
        <f t="shared" si="6"/>
        <v>981.38250000000016</v>
      </c>
      <c r="J40" s="52">
        <f t="shared" si="9"/>
        <v>0</v>
      </c>
      <c r="K40" s="35">
        <f t="shared" si="7"/>
        <v>-981.38250000000016</v>
      </c>
      <c r="L40" s="35" t="s">
        <v>36</v>
      </c>
      <c r="M40" s="44"/>
    </row>
    <row r="41" spans="1:13" s="7" customFormat="1" ht="15.75" customHeight="1">
      <c r="A41" s="49"/>
      <c r="B41" s="67"/>
      <c r="C41" s="51"/>
      <c r="D41" s="51"/>
      <c r="E41" s="73"/>
      <c r="F41" s="38">
        <f>SUM(F35:F40)</f>
        <v>14472</v>
      </c>
      <c r="G41" s="38"/>
      <c r="H41" s="39"/>
      <c r="I41" s="38">
        <f>SUM(I35:I40)</f>
        <v>7851.0599999999995</v>
      </c>
      <c r="J41" s="38"/>
      <c r="K41" s="38">
        <f>SUM(K35:K40)</f>
        <v>-7851.0599999999995</v>
      </c>
      <c r="L41" s="41"/>
      <c r="M41" s="42"/>
    </row>
    <row r="42" spans="1:13" s="7" customFormat="1" ht="15.75" customHeight="1">
      <c r="A42" s="49"/>
      <c r="B42" s="50" t="s">
        <v>50</v>
      </c>
      <c r="C42" s="65" t="s">
        <v>51</v>
      </c>
      <c r="D42" s="5" t="s">
        <v>30</v>
      </c>
      <c r="E42" s="5" t="s">
        <v>30</v>
      </c>
      <c r="F42" s="32">
        <v>3618</v>
      </c>
      <c r="G42" s="52">
        <v>1</v>
      </c>
      <c r="H42" s="33">
        <v>0.03</v>
      </c>
      <c r="I42" s="34">
        <f>G42*F42*1.02</f>
        <v>3690.36</v>
      </c>
      <c r="J42" s="52">
        <v>0</v>
      </c>
      <c r="K42" s="35">
        <f>J42-I42</f>
        <v>-3690.36</v>
      </c>
      <c r="L42" s="35" t="s">
        <v>15</v>
      </c>
      <c r="M42" s="44"/>
    </row>
    <row r="43" spans="1:13" s="7" customFormat="1" ht="15.75" customHeight="1">
      <c r="A43" s="49"/>
      <c r="B43" s="50" t="s">
        <v>50</v>
      </c>
      <c r="C43" s="65" t="s">
        <v>51</v>
      </c>
      <c r="D43" s="5" t="s">
        <v>31</v>
      </c>
      <c r="E43" s="5" t="s">
        <v>31</v>
      </c>
      <c r="F43" s="32">
        <v>3618</v>
      </c>
      <c r="G43" s="52">
        <v>1</v>
      </c>
      <c r="H43" s="33">
        <v>0.03</v>
      </c>
      <c r="I43" s="34">
        <f t="shared" ref="I43:I47" si="10">G43*F43*1.02</f>
        <v>3690.36</v>
      </c>
      <c r="J43" s="52">
        <v>0</v>
      </c>
      <c r="K43" s="35">
        <f t="shared" ref="K43:K47" si="11">J43-I43</f>
        <v>-3690.36</v>
      </c>
      <c r="L43" s="35" t="s">
        <v>15</v>
      </c>
      <c r="M43" s="48"/>
    </row>
    <row r="44" spans="1:13" s="7" customFormat="1" ht="15.75" customHeight="1">
      <c r="A44" s="49"/>
      <c r="B44" s="50" t="s">
        <v>50</v>
      </c>
      <c r="C44" s="65" t="s">
        <v>51</v>
      </c>
      <c r="D44" s="5" t="s">
        <v>32</v>
      </c>
      <c r="E44" s="5" t="s">
        <v>32</v>
      </c>
      <c r="F44" s="32">
        <v>1809</v>
      </c>
      <c r="G44" s="52">
        <v>1</v>
      </c>
      <c r="H44" s="33">
        <v>0.03</v>
      </c>
      <c r="I44" s="34">
        <f t="shared" si="10"/>
        <v>1845.18</v>
      </c>
      <c r="J44" s="52">
        <v>0</v>
      </c>
      <c r="K44" s="35">
        <f t="shared" si="11"/>
        <v>-1845.18</v>
      </c>
      <c r="L44" s="35" t="s">
        <v>15</v>
      </c>
      <c r="M44" s="48"/>
    </row>
    <row r="45" spans="1:13" s="7" customFormat="1" ht="15.75" customHeight="1">
      <c r="A45" s="49"/>
      <c r="B45" s="50" t="s">
        <v>50</v>
      </c>
      <c r="C45" s="65" t="s">
        <v>51</v>
      </c>
      <c r="D45" s="5" t="s">
        <v>33</v>
      </c>
      <c r="E45" s="5" t="s">
        <v>33</v>
      </c>
      <c r="F45" s="32">
        <v>1809</v>
      </c>
      <c r="G45" s="52">
        <v>1</v>
      </c>
      <c r="H45" s="33">
        <v>0.03</v>
      </c>
      <c r="I45" s="34">
        <f t="shared" si="10"/>
        <v>1845.18</v>
      </c>
      <c r="J45" s="52">
        <v>0</v>
      </c>
      <c r="K45" s="35">
        <f t="shared" si="11"/>
        <v>-1845.18</v>
      </c>
      <c r="L45" s="35" t="s">
        <v>15</v>
      </c>
      <c r="M45" s="48"/>
    </row>
    <row r="46" spans="1:13" s="7" customFormat="1" ht="15.75" customHeight="1">
      <c r="A46" s="49"/>
      <c r="B46" s="50" t="s">
        <v>50</v>
      </c>
      <c r="C46" s="65" t="s">
        <v>51</v>
      </c>
      <c r="D46" s="5" t="s">
        <v>34</v>
      </c>
      <c r="E46" s="5" t="s">
        <v>34</v>
      </c>
      <c r="F46" s="32">
        <v>1809</v>
      </c>
      <c r="G46" s="52">
        <v>1</v>
      </c>
      <c r="H46" s="33">
        <v>0.03</v>
      </c>
      <c r="I46" s="34">
        <f t="shared" si="10"/>
        <v>1845.18</v>
      </c>
      <c r="J46" s="52">
        <v>0</v>
      </c>
      <c r="K46" s="35">
        <f t="shared" si="11"/>
        <v>-1845.18</v>
      </c>
      <c r="L46" s="35" t="s">
        <v>15</v>
      </c>
      <c r="M46" s="48"/>
    </row>
    <row r="47" spans="1:13" s="7" customFormat="1" ht="15.75" customHeight="1">
      <c r="A47" s="49"/>
      <c r="B47" s="50" t="s">
        <v>50</v>
      </c>
      <c r="C47" s="65" t="s">
        <v>51</v>
      </c>
      <c r="D47" s="5" t="s">
        <v>35</v>
      </c>
      <c r="E47" s="5" t="s">
        <v>35</v>
      </c>
      <c r="F47" s="32">
        <v>1809</v>
      </c>
      <c r="G47" s="52">
        <v>1</v>
      </c>
      <c r="H47" s="33">
        <v>0.03</v>
      </c>
      <c r="I47" s="34">
        <f t="shared" si="10"/>
        <v>1845.18</v>
      </c>
      <c r="J47" s="52">
        <v>0</v>
      </c>
      <c r="K47" s="35">
        <f t="shared" si="11"/>
        <v>-1845.18</v>
      </c>
      <c r="L47" s="35" t="s">
        <v>15</v>
      </c>
      <c r="M47" s="48"/>
    </row>
    <row r="48" spans="1:13" s="7" customFormat="1" ht="15.75" customHeight="1">
      <c r="A48" s="49"/>
      <c r="B48" s="37"/>
      <c r="C48" s="38"/>
      <c r="D48" s="38"/>
      <c r="E48" s="38"/>
      <c r="F48" s="38">
        <f>SUM(F42:F47)</f>
        <v>14472</v>
      </c>
      <c r="G48" s="38"/>
      <c r="H48" s="39"/>
      <c r="I48" s="40">
        <f>SUM(I42:I47)</f>
        <v>14761.44</v>
      </c>
      <c r="J48" s="38">
        <f t="shared" ref="J48" si="12">J42</f>
        <v>0</v>
      </c>
      <c r="K48" s="40">
        <f>SUM(K42:K47)</f>
        <v>-14761.44</v>
      </c>
      <c r="L48" s="41"/>
      <c r="M48" s="51"/>
    </row>
    <row r="49" spans="1:13" s="7" customFormat="1" ht="15.75" customHeight="1">
      <c r="A49" s="49"/>
      <c r="B49" s="50" t="s">
        <v>49</v>
      </c>
      <c r="C49" s="66" t="s">
        <v>52</v>
      </c>
      <c r="D49" s="5" t="s">
        <v>30</v>
      </c>
      <c r="E49" s="5" t="s">
        <v>30</v>
      </c>
      <c r="F49" s="32">
        <v>3618</v>
      </c>
      <c r="G49" s="52">
        <v>1</v>
      </c>
      <c r="H49" s="33">
        <v>0.03</v>
      </c>
      <c r="I49" s="34">
        <f>G49*F49*1.02</f>
        <v>3690.36</v>
      </c>
      <c r="J49" s="52">
        <v>0</v>
      </c>
      <c r="K49" s="35">
        <f>J49-I49</f>
        <v>-3690.36</v>
      </c>
      <c r="L49" s="35" t="s">
        <v>15</v>
      </c>
      <c r="M49" s="44"/>
    </row>
    <row r="50" spans="1:13" s="7" customFormat="1" ht="15.75" customHeight="1">
      <c r="A50" s="49"/>
      <c r="B50" s="50" t="s">
        <v>49</v>
      </c>
      <c r="C50" s="66" t="s">
        <v>52</v>
      </c>
      <c r="D50" s="5" t="s">
        <v>31</v>
      </c>
      <c r="E50" s="5" t="s">
        <v>31</v>
      </c>
      <c r="F50" s="32">
        <v>3618</v>
      </c>
      <c r="G50" s="52">
        <v>1</v>
      </c>
      <c r="H50" s="33">
        <v>0.03</v>
      </c>
      <c r="I50" s="34">
        <f t="shared" ref="I50:I54" si="13">G50*F50*1.02</f>
        <v>3690.36</v>
      </c>
      <c r="J50" s="52">
        <v>0</v>
      </c>
      <c r="K50" s="35">
        <f t="shared" ref="K50:K54" si="14">J50-I50</f>
        <v>-3690.36</v>
      </c>
      <c r="L50" s="35" t="s">
        <v>15</v>
      </c>
      <c r="M50" s="48"/>
    </row>
    <row r="51" spans="1:13" s="7" customFormat="1" ht="15.75" customHeight="1">
      <c r="A51" s="49"/>
      <c r="B51" s="50" t="s">
        <v>49</v>
      </c>
      <c r="C51" s="66" t="s">
        <v>52</v>
      </c>
      <c r="D51" s="5" t="s">
        <v>32</v>
      </c>
      <c r="E51" s="5" t="s">
        <v>32</v>
      </c>
      <c r="F51" s="32">
        <v>1809</v>
      </c>
      <c r="G51" s="52">
        <v>1</v>
      </c>
      <c r="H51" s="33">
        <v>0.03</v>
      </c>
      <c r="I51" s="34">
        <f t="shared" si="13"/>
        <v>1845.18</v>
      </c>
      <c r="J51" s="52">
        <v>0</v>
      </c>
      <c r="K51" s="35">
        <f t="shared" si="14"/>
        <v>-1845.18</v>
      </c>
      <c r="L51" s="35" t="s">
        <v>15</v>
      </c>
      <c r="M51" s="48"/>
    </row>
    <row r="52" spans="1:13" s="7" customFormat="1" ht="15.75" customHeight="1">
      <c r="A52" s="49"/>
      <c r="B52" s="50" t="s">
        <v>49</v>
      </c>
      <c r="C52" s="66" t="s">
        <v>52</v>
      </c>
      <c r="D52" s="5" t="s">
        <v>33</v>
      </c>
      <c r="E52" s="5" t="s">
        <v>33</v>
      </c>
      <c r="F52" s="32">
        <v>1809</v>
      </c>
      <c r="G52" s="52">
        <v>1</v>
      </c>
      <c r="H52" s="33">
        <v>0.03</v>
      </c>
      <c r="I52" s="34">
        <f t="shared" si="13"/>
        <v>1845.18</v>
      </c>
      <c r="J52" s="52">
        <v>0</v>
      </c>
      <c r="K52" s="35">
        <f t="shared" si="14"/>
        <v>-1845.18</v>
      </c>
      <c r="L52" s="35" t="s">
        <v>15</v>
      </c>
      <c r="M52" s="48"/>
    </row>
    <row r="53" spans="1:13" s="7" customFormat="1" ht="15.75" customHeight="1">
      <c r="A53" s="49"/>
      <c r="B53" s="50" t="s">
        <v>49</v>
      </c>
      <c r="C53" s="66" t="s">
        <v>52</v>
      </c>
      <c r="D53" s="5" t="s">
        <v>34</v>
      </c>
      <c r="E53" s="5" t="s">
        <v>34</v>
      </c>
      <c r="F53" s="32">
        <v>1809</v>
      </c>
      <c r="G53" s="52">
        <v>1</v>
      </c>
      <c r="H53" s="33">
        <v>0.03</v>
      </c>
      <c r="I53" s="34">
        <f t="shared" si="13"/>
        <v>1845.18</v>
      </c>
      <c r="J53" s="52">
        <v>0</v>
      </c>
      <c r="K53" s="35">
        <f t="shared" si="14"/>
        <v>-1845.18</v>
      </c>
      <c r="L53" s="35" t="s">
        <v>15</v>
      </c>
      <c r="M53" s="48"/>
    </row>
    <row r="54" spans="1:13" s="7" customFormat="1" ht="15.75" customHeight="1">
      <c r="A54" s="49"/>
      <c r="B54" s="50" t="s">
        <v>49</v>
      </c>
      <c r="C54" s="66" t="s">
        <v>52</v>
      </c>
      <c r="D54" s="5" t="s">
        <v>35</v>
      </c>
      <c r="E54" s="5" t="s">
        <v>35</v>
      </c>
      <c r="F54" s="32">
        <v>1809</v>
      </c>
      <c r="G54" s="52">
        <v>1</v>
      </c>
      <c r="H54" s="33">
        <v>0.03</v>
      </c>
      <c r="I54" s="34">
        <f t="shared" si="13"/>
        <v>1845.18</v>
      </c>
      <c r="J54" s="52">
        <v>0</v>
      </c>
      <c r="K54" s="35">
        <f t="shared" si="14"/>
        <v>-1845.18</v>
      </c>
      <c r="L54" s="35" t="s">
        <v>15</v>
      </c>
      <c r="M54" s="48"/>
    </row>
    <row r="55" spans="1:13" s="7" customFormat="1" ht="15.75" customHeight="1">
      <c r="A55" s="49"/>
      <c r="B55" s="37"/>
      <c r="C55" s="38"/>
      <c r="D55" s="38"/>
      <c r="E55" s="38"/>
      <c r="F55" s="38">
        <f>SUM(F49:F54)</f>
        <v>14472</v>
      </c>
      <c r="G55" s="38"/>
      <c r="H55" s="39"/>
      <c r="I55" s="38">
        <f>SUM(I49:I54)</f>
        <v>14761.44</v>
      </c>
      <c r="J55" s="38">
        <f t="shared" ref="J55" si="15">J49</f>
        <v>0</v>
      </c>
      <c r="K55" s="38">
        <f>SUM(K49:K54)</f>
        <v>-14761.44</v>
      </c>
      <c r="L55" s="41"/>
      <c r="M55" s="51"/>
    </row>
    <row r="56" spans="1:13" s="7" customFormat="1" ht="15.75" customHeight="1">
      <c r="A56" s="112"/>
      <c r="B56" s="50" t="s">
        <v>53</v>
      </c>
      <c r="C56" s="52" t="s">
        <v>54</v>
      </c>
      <c r="D56" s="5" t="s">
        <v>30</v>
      </c>
      <c r="E56" s="5" t="s">
        <v>30</v>
      </c>
      <c r="F56" s="32">
        <v>3618</v>
      </c>
      <c r="G56" s="52">
        <v>1</v>
      </c>
      <c r="H56" s="33">
        <v>0.03</v>
      </c>
      <c r="I56" s="34">
        <f t="shared" ref="I56:I57" si="16">F56*G56*1.03</f>
        <v>3726.54</v>
      </c>
      <c r="J56" s="52"/>
      <c r="K56" s="35">
        <f>J56-I56</f>
        <v>-3726.54</v>
      </c>
      <c r="L56" s="35" t="s">
        <v>15</v>
      </c>
      <c r="M56" s="54"/>
    </row>
    <row r="57" spans="1:13" s="7" customFormat="1" ht="15.75" customHeight="1">
      <c r="A57" s="112"/>
      <c r="B57" s="50" t="s">
        <v>53</v>
      </c>
      <c r="C57" s="52" t="s">
        <v>54</v>
      </c>
      <c r="D57" s="5" t="s">
        <v>31</v>
      </c>
      <c r="E57" s="5" t="s">
        <v>31</v>
      </c>
      <c r="F57" s="32">
        <v>3618</v>
      </c>
      <c r="G57" s="52">
        <v>1</v>
      </c>
      <c r="H57" s="33">
        <v>0.03</v>
      </c>
      <c r="I57" s="34">
        <f t="shared" si="16"/>
        <v>3726.54</v>
      </c>
      <c r="J57" s="52"/>
      <c r="K57" s="35">
        <f t="shared" ref="K57:K61" si="17">J57-I57</f>
        <v>-3726.54</v>
      </c>
      <c r="L57" s="35" t="s">
        <v>15</v>
      </c>
      <c r="M57" s="54"/>
    </row>
    <row r="58" spans="1:13" s="7" customFormat="1" ht="15.75" customHeight="1">
      <c r="A58" s="112"/>
      <c r="B58" s="50" t="s">
        <v>53</v>
      </c>
      <c r="C58" s="52" t="s">
        <v>54</v>
      </c>
      <c r="D58" s="5" t="s">
        <v>32</v>
      </c>
      <c r="E58" s="5" t="s">
        <v>32</v>
      </c>
      <c r="F58" s="32">
        <v>1809</v>
      </c>
      <c r="G58" s="52">
        <v>1</v>
      </c>
      <c r="H58" s="33">
        <v>0.03</v>
      </c>
      <c r="I58" s="34">
        <f>F58*G58*1.03</f>
        <v>1863.27</v>
      </c>
      <c r="J58" s="52"/>
      <c r="K58" s="35">
        <f t="shared" si="17"/>
        <v>-1863.27</v>
      </c>
      <c r="L58" s="35" t="s">
        <v>15</v>
      </c>
      <c r="M58" s="54"/>
    </row>
    <row r="59" spans="1:13" s="7" customFormat="1" ht="15.75" customHeight="1">
      <c r="A59" s="112"/>
      <c r="B59" s="50" t="s">
        <v>53</v>
      </c>
      <c r="C59" s="52" t="s">
        <v>54</v>
      </c>
      <c r="D59" s="5" t="s">
        <v>33</v>
      </c>
      <c r="E59" s="5" t="s">
        <v>33</v>
      </c>
      <c r="F59" s="32">
        <v>1809</v>
      </c>
      <c r="G59" s="52">
        <v>1</v>
      </c>
      <c r="H59" s="33">
        <v>0.03</v>
      </c>
      <c r="I59" s="34">
        <f t="shared" ref="I59:I61" si="18">F59*G59*1.03</f>
        <v>1863.27</v>
      </c>
      <c r="J59" s="52"/>
      <c r="K59" s="35">
        <f t="shared" si="17"/>
        <v>-1863.27</v>
      </c>
      <c r="L59" s="35" t="s">
        <v>15</v>
      </c>
      <c r="M59" s="54"/>
    </row>
    <row r="60" spans="1:13" s="7" customFormat="1" ht="15.75" customHeight="1">
      <c r="A60" s="112"/>
      <c r="B60" s="50" t="s">
        <v>53</v>
      </c>
      <c r="C60" s="52" t="s">
        <v>54</v>
      </c>
      <c r="D60" s="5" t="s">
        <v>34</v>
      </c>
      <c r="E60" s="5" t="s">
        <v>34</v>
      </c>
      <c r="F60" s="32">
        <v>1809</v>
      </c>
      <c r="G60" s="52">
        <v>1</v>
      </c>
      <c r="H60" s="33">
        <v>0.03</v>
      </c>
      <c r="I60" s="34">
        <f t="shared" si="18"/>
        <v>1863.27</v>
      </c>
      <c r="J60" s="52"/>
      <c r="K60" s="35">
        <f t="shared" si="17"/>
        <v>-1863.27</v>
      </c>
      <c r="L60" s="35" t="s">
        <v>15</v>
      </c>
      <c r="M60" s="54"/>
    </row>
    <row r="61" spans="1:13" s="7" customFormat="1" ht="15.75" customHeight="1">
      <c r="A61" s="112"/>
      <c r="B61" s="50" t="s">
        <v>53</v>
      </c>
      <c r="C61" s="52" t="s">
        <v>54</v>
      </c>
      <c r="D61" s="5" t="s">
        <v>35</v>
      </c>
      <c r="E61" s="5" t="s">
        <v>35</v>
      </c>
      <c r="F61" s="32">
        <v>1809</v>
      </c>
      <c r="G61" s="52">
        <v>1</v>
      </c>
      <c r="H61" s="33">
        <v>0.03</v>
      </c>
      <c r="I61" s="34">
        <f t="shared" si="18"/>
        <v>1863.27</v>
      </c>
      <c r="J61" s="52"/>
      <c r="K61" s="35">
        <f t="shared" si="17"/>
        <v>-1863.27</v>
      </c>
      <c r="L61" s="35" t="s">
        <v>15</v>
      </c>
      <c r="M61" s="54"/>
    </row>
    <row r="62" spans="1:13" s="7" customFormat="1" ht="15.75" customHeight="1">
      <c r="A62" s="112"/>
      <c r="B62" s="37"/>
      <c r="C62" s="47"/>
      <c r="D62" s="47"/>
      <c r="E62" s="38"/>
      <c r="F62" s="38">
        <f>SUM(F56:F61)</f>
        <v>14472</v>
      </c>
      <c r="G62" s="38"/>
      <c r="H62" s="39">
        <v>0.02</v>
      </c>
      <c r="I62" s="38">
        <f>SUM(I56:I61)</f>
        <v>14906.160000000002</v>
      </c>
      <c r="J62" s="38">
        <f>SUM(J56:J56)</f>
        <v>0</v>
      </c>
      <c r="K62" s="38">
        <f>SUM(K56:K61)</f>
        <v>-14906.160000000002</v>
      </c>
      <c r="L62" s="41" t="s">
        <v>15</v>
      </c>
      <c r="M62" s="47"/>
    </row>
    <row r="63" spans="1:13" s="7" customFormat="1">
      <c r="A63" s="112"/>
      <c r="B63" s="50" t="s">
        <v>59</v>
      </c>
      <c r="C63" s="5" t="s">
        <v>30</v>
      </c>
      <c r="D63" s="5" t="s">
        <v>30</v>
      </c>
      <c r="E63" s="5" t="s">
        <v>30</v>
      </c>
      <c r="F63" s="32">
        <v>3618</v>
      </c>
      <c r="G63" s="52">
        <v>1</v>
      </c>
      <c r="H63" s="33">
        <v>0.03</v>
      </c>
      <c r="I63" s="34">
        <f>G63*F63*1.03</f>
        <v>3726.54</v>
      </c>
      <c r="J63" s="52">
        <v>0</v>
      </c>
      <c r="K63" s="35">
        <f>J63-I63</f>
        <v>-3726.54</v>
      </c>
      <c r="L63" s="35" t="s">
        <v>15</v>
      </c>
      <c r="M63" s="44"/>
    </row>
    <row r="64" spans="1:13" s="7" customFormat="1">
      <c r="A64" s="112"/>
      <c r="B64" s="50" t="s">
        <v>59</v>
      </c>
      <c r="C64" s="5" t="s">
        <v>31</v>
      </c>
      <c r="D64" s="5" t="s">
        <v>31</v>
      </c>
      <c r="E64" s="5" t="s">
        <v>31</v>
      </c>
      <c r="F64" s="32">
        <v>3618</v>
      </c>
      <c r="G64" s="52">
        <v>1</v>
      </c>
      <c r="H64" s="33">
        <v>0.03</v>
      </c>
      <c r="I64" s="34">
        <f t="shared" ref="I64:I68" si="19">G64*F64*1.03</f>
        <v>3726.54</v>
      </c>
      <c r="J64" s="52">
        <v>0</v>
      </c>
      <c r="K64" s="35">
        <f t="shared" ref="K64:K68" si="20">J64-I64</f>
        <v>-3726.54</v>
      </c>
      <c r="L64" s="35" t="s">
        <v>15</v>
      </c>
      <c r="M64" s="48"/>
    </row>
    <row r="65" spans="1:13" s="7" customFormat="1">
      <c r="A65" s="112"/>
      <c r="B65" s="50" t="s">
        <v>59</v>
      </c>
      <c r="C65" s="5" t="s">
        <v>32</v>
      </c>
      <c r="D65" s="5" t="s">
        <v>32</v>
      </c>
      <c r="E65" s="5" t="s">
        <v>32</v>
      </c>
      <c r="F65" s="32">
        <v>1809</v>
      </c>
      <c r="G65" s="52">
        <v>1</v>
      </c>
      <c r="H65" s="33">
        <v>0.03</v>
      </c>
      <c r="I65" s="34">
        <f t="shared" si="19"/>
        <v>1863.27</v>
      </c>
      <c r="J65" s="52">
        <v>0</v>
      </c>
      <c r="K65" s="35">
        <f t="shared" si="20"/>
        <v>-1863.27</v>
      </c>
      <c r="L65" s="35" t="s">
        <v>15</v>
      </c>
      <c r="M65" s="48"/>
    </row>
    <row r="66" spans="1:13" s="7" customFormat="1">
      <c r="A66" s="112"/>
      <c r="B66" s="50" t="s">
        <v>59</v>
      </c>
      <c r="C66" s="5" t="s">
        <v>33</v>
      </c>
      <c r="D66" s="5" t="s">
        <v>33</v>
      </c>
      <c r="E66" s="5" t="s">
        <v>33</v>
      </c>
      <c r="F66" s="32">
        <v>1809</v>
      </c>
      <c r="G66" s="52">
        <v>1</v>
      </c>
      <c r="H66" s="33">
        <v>0.03</v>
      </c>
      <c r="I66" s="34">
        <f t="shared" si="19"/>
        <v>1863.27</v>
      </c>
      <c r="J66" s="52">
        <v>0</v>
      </c>
      <c r="K66" s="35">
        <f t="shared" si="20"/>
        <v>-1863.27</v>
      </c>
      <c r="L66" s="35" t="s">
        <v>15</v>
      </c>
      <c r="M66" s="48"/>
    </row>
    <row r="67" spans="1:13" s="7" customFormat="1">
      <c r="A67" s="112"/>
      <c r="B67" s="50" t="s">
        <v>59</v>
      </c>
      <c r="C67" s="5" t="s">
        <v>34</v>
      </c>
      <c r="D67" s="5" t="s">
        <v>34</v>
      </c>
      <c r="E67" s="5" t="s">
        <v>34</v>
      </c>
      <c r="F67" s="32">
        <v>1809</v>
      </c>
      <c r="G67" s="52">
        <v>1</v>
      </c>
      <c r="H67" s="33">
        <v>0.03</v>
      </c>
      <c r="I67" s="34">
        <f t="shared" si="19"/>
        <v>1863.27</v>
      </c>
      <c r="J67" s="52">
        <v>0</v>
      </c>
      <c r="K67" s="35">
        <f t="shared" si="20"/>
        <v>-1863.27</v>
      </c>
      <c r="L67" s="35" t="s">
        <v>15</v>
      </c>
      <c r="M67" s="48"/>
    </row>
    <row r="68" spans="1:13" s="7" customFormat="1">
      <c r="A68" s="112"/>
      <c r="B68" s="50" t="s">
        <v>59</v>
      </c>
      <c r="C68" s="5" t="s">
        <v>35</v>
      </c>
      <c r="D68" s="5" t="s">
        <v>35</v>
      </c>
      <c r="E68" s="5" t="s">
        <v>35</v>
      </c>
      <c r="F68" s="32">
        <v>1809</v>
      </c>
      <c r="G68" s="52">
        <v>1</v>
      </c>
      <c r="H68" s="33">
        <v>0.03</v>
      </c>
      <c r="I68" s="34">
        <f t="shared" si="19"/>
        <v>1863.27</v>
      </c>
      <c r="J68" s="52">
        <v>0</v>
      </c>
      <c r="K68" s="35">
        <f t="shared" si="20"/>
        <v>-1863.27</v>
      </c>
      <c r="L68" s="35" t="s">
        <v>15</v>
      </c>
      <c r="M68" s="48"/>
    </row>
    <row r="69" spans="1:13">
      <c r="A69" s="112"/>
      <c r="B69" s="37"/>
      <c r="C69" s="38"/>
      <c r="D69" s="38"/>
      <c r="E69" s="38"/>
      <c r="F69" s="38">
        <f>SUM(F63:F68)</f>
        <v>14472</v>
      </c>
      <c r="G69" s="38"/>
      <c r="H69" s="39"/>
      <c r="I69" s="40">
        <f>SUM(I63:I68)</f>
        <v>14906.160000000002</v>
      </c>
      <c r="J69" s="38">
        <f>J63</f>
        <v>0</v>
      </c>
      <c r="K69" s="40">
        <f>SUM(K63:K68)</f>
        <v>-14906.160000000002</v>
      </c>
      <c r="L69" s="41"/>
      <c r="M69" s="51"/>
    </row>
    <row r="70" spans="1:13" ht="20.25" customHeight="1">
      <c r="A70" s="101"/>
      <c r="B70" s="98" t="s">
        <v>60</v>
      </c>
      <c r="C70" s="5" t="s">
        <v>30</v>
      </c>
      <c r="D70" s="107" t="s">
        <v>25</v>
      </c>
      <c r="E70" s="107" t="s">
        <v>25</v>
      </c>
      <c r="F70" s="32">
        <v>3618</v>
      </c>
      <c r="G70" s="52">
        <v>1</v>
      </c>
      <c r="H70" s="33">
        <v>0.03</v>
      </c>
      <c r="I70" s="34">
        <f>G70*F70*1.02</f>
        <v>3690.36</v>
      </c>
      <c r="J70" s="52"/>
      <c r="K70" s="35">
        <f t="shared" ref="K70:K75" si="21">J70-I70</f>
        <v>-3690.36</v>
      </c>
      <c r="L70" s="35" t="s">
        <v>15</v>
      </c>
      <c r="M70" s="44"/>
    </row>
    <row r="71" spans="1:13" ht="20.25" customHeight="1">
      <c r="A71" s="102"/>
      <c r="B71" s="99"/>
      <c r="C71" s="5" t="s">
        <v>31</v>
      </c>
      <c r="D71" s="108"/>
      <c r="E71" s="108"/>
      <c r="F71" s="32">
        <v>3618</v>
      </c>
      <c r="G71" s="52">
        <v>1</v>
      </c>
      <c r="H71" s="33">
        <v>0.03</v>
      </c>
      <c r="I71" s="34">
        <f t="shared" ref="I71:I75" si="22">G71*F71*1.02</f>
        <v>3690.36</v>
      </c>
      <c r="J71" s="52"/>
      <c r="K71" s="35">
        <f t="shared" si="21"/>
        <v>-3690.36</v>
      </c>
      <c r="L71" s="35" t="s">
        <v>15</v>
      </c>
      <c r="M71" s="44"/>
    </row>
    <row r="72" spans="1:13" ht="20.25" customHeight="1">
      <c r="A72" s="102"/>
      <c r="B72" s="99"/>
      <c r="C72" s="5" t="s">
        <v>32</v>
      </c>
      <c r="D72" s="108"/>
      <c r="E72" s="108"/>
      <c r="F72" s="32">
        <v>1809</v>
      </c>
      <c r="G72" s="52">
        <v>1</v>
      </c>
      <c r="H72" s="33">
        <v>0.03</v>
      </c>
      <c r="I72" s="34">
        <f t="shared" si="22"/>
        <v>1845.18</v>
      </c>
      <c r="J72" s="52"/>
      <c r="K72" s="35">
        <f t="shared" si="21"/>
        <v>-1845.18</v>
      </c>
      <c r="L72" s="35" t="s">
        <v>15</v>
      </c>
      <c r="M72" s="44"/>
    </row>
    <row r="73" spans="1:13" ht="20.25" customHeight="1">
      <c r="A73" s="102"/>
      <c r="B73" s="99"/>
      <c r="C73" s="5" t="s">
        <v>33</v>
      </c>
      <c r="D73" s="108"/>
      <c r="E73" s="108"/>
      <c r="F73" s="32">
        <v>1809</v>
      </c>
      <c r="G73" s="52">
        <v>1</v>
      </c>
      <c r="H73" s="33">
        <v>0.03</v>
      </c>
      <c r="I73" s="34">
        <f t="shared" si="22"/>
        <v>1845.18</v>
      </c>
      <c r="J73" s="52"/>
      <c r="K73" s="35">
        <f t="shared" si="21"/>
        <v>-1845.18</v>
      </c>
      <c r="L73" s="35" t="s">
        <v>15</v>
      </c>
      <c r="M73" s="44"/>
    </row>
    <row r="74" spans="1:13" ht="20.25" customHeight="1">
      <c r="A74" s="102"/>
      <c r="B74" s="99"/>
      <c r="C74" s="5" t="s">
        <v>34</v>
      </c>
      <c r="D74" s="108"/>
      <c r="E74" s="108"/>
      <c r="F74" s="32">
        <v>1809</v>
      </c>
      <c r="G74" s="52">
        <v>1</v>
      </c>
      <c r="H74" s="33">
        <v>0.03</v>
      </c>
      <c r="I74" s="34">
        <f t="shared" si="22"/>
        <v>1845.18</v>
      </c>
      <c r="J74" s="52"/>
      <c r="K74" s="35">
        <f t="shared" si="21"/>
        <v>-1845.18</v>
      </c>
      <c r="L74" s="35" t="s">
        <v>15</v>
      </c>
      <c r="M74" s="44"/>
    </row>
    <row r="75" spans="1:13" ht="20.25" customHeight="1">
      <c r="A75" s="102"/>
      <c r="B75" s="100"/>
      <c r="C75" s="5" t="s">
        <v>35</v>
      </c>
      <c r="D75" s="109"/>
      <c r="E75" s="109"/>
      <c r="F75" s="32">
        <v>1809</v>
      </c>
      <c r="G75" s="52">
        <v>1</v>
      </c>
      <c r="H75" s="33">
        <v>0.03</v>
      </c>
      <c r="I75" s="34">
        <f t="shared" si="22"/>
        <v>1845.18</v>
      </c>
      <c r="J75" s="52"/>
      <c r="K75" s="35">
        <f t="shared" si="21"/>
        <v>-1845.18</v>
      </c>
      <c r="L75" s="35" t="s">
        <v>15</v>
      </c>
      <c r="M75" s="44"/>
    </row>
    <row r="76" spans="1:13" ht="15.75" customHeight="1">
      <c r="A76" s="103"/>
      <c r="B76" s="37"/>
      <c r="C76" s="110"/>
      <c r="D76" s="111"/>
      <c r="E76" s="56"/>
      <c r="F76" s="38">
        <f>SUM(F70:F75)</f>
        <v>14472</v>
      </c>
      <c r="G76" s="40"/>
      <c r="H76" s="39"/>
      <c r="I76" s="38">
        <f>SUM(I70:I75)</f>
        <v>14761.44</v>
      </c>
      <c r="J76" s="38"/>
      <c r="K76" s="38">
        <f>SUM(K70:K75)</f>
        <v>-14761.44</v>
      </c>
      <c r="L76" s="41" t="s">
        <v>15</v>
      </c>
      <c r="M76" s="57"/>
    </row>
    <row r="77" spans="1:13" ht="15.75" customHeight="1">
      <c r="A77" s="101"/>
      <c r="B77" s="98" t="s">
        <v>63</v>
      </c>
      <c r="C77" s="5" t="s">
        <v>30</v>
      </c>
      <c r="D77" s="54" t="s">
        <v>73</v>
      </c>
      <c r="E77" s="5" t="s">
        <v>30</v>
      </c>
      <c r="F77" s="32">
        <v>3618</v>
      </c>
      <c r="G77" s="76">
        <v>1</v>
      </c>
      <c r="H77" s="33">
        <v>0.03</v>
      </c>
      <c r="I77" s="34">
        <f>G77*F77*1.02</f>
        <v>3690.36</v>
      </c>
      <c r="J77" s="76"/>
      <c r="K77" s="35">
        <f t="shared" ref="K77:K82" si="23">J77-I77</f>
        <v>-3690.36</v>
      </c>
      <c r="L77" s="35" t="s">
        <v>15</v>
      </c>
      <c r="M77" s="45"/>
    </row>
    <row r="78" spans="1:13" ht="15.75" customHeight="1">
      <c r="A78" s="102"/>
      <c r="B78" s="99"/>
      <c r="C78" s="5" t="s">
        <v>31</v>
      </c>
      <c r="D78" s="54" t="s">
        <v>73</v>
      </c>
      <c r="E78" s="5" t="s">
        <v>31</v>
      </c>
      <c r="F78" s="32">
        <v>3618</v>
      </c>
      <c r="G78" s="76">
        <v>1</v>
      </c>
      <c r="H78" s="33">
        <v>0.03</v>
      </c>
      <c r="I78" s="34">
        <f t="shared" ref="I78:I82" si="24">G78*F78*1.02</f>
        <v>3690.36</v>
      </c>
      <c r="J78" s="76"/>
      <c r="K78" s="35">
        <f t="shared" si="23"/>
        <v>-3690.36</v>
      </c>
      <c r="L78" s="35" t="s">
        <v>15</v>
      </c>
      <c r="M78" s="45"/>
    </row>
    <row r="79" spans="1:13" ht="15.75" customHeight="1">
      <c r="A79" s="102"/>
      <c r="B79" s="99"/>
      <c r="C79" s="5" t="s">
        <v>32</v>
      </c>
      <c r="D79" s="54" t="s">
        <v>73</v>
      </c>
      <c r="E79" s="5" t="s">
        <v>32</v>
      </c>
      <c r="F79" s="32">
        <v>1809</v>
      </c>
      <c r="G79" s="76">
        <v>1</v>
      </c>
      <c r="H79" s="33">
        <v>0.03</v>
      </c>
      <c r="I79" s="34">
        <f t="shared" si="24"/>
        <v>1845.18</v>
      </c>
      <c r="J79" s="76"/>
      <c r="K79" s="35">
        <f t="shared" si="23"/>
        <v>-1845.18</v>
      </c>
      <c r="L79" s="35" t="s">
        <v>15</v>
      </c>
      <c r="M79" s="45"/>
    </row>
    <row r="80" spans="1:13" ht="15.75" customHeight="1">
      <c r="A80" s="102"/>
      <c r="B80" s="99"/>
      <c r="C80" s="5" t="s">
        <v>33</v>
      </c>
      <c r="D80" s="54" t="s">
        <v>73</v>
      </c>
      <c r="E80" s="5" t="s">
        <v>33</v>
      </c>
      <c r="F80" s="32">
        <v>1809</v>
      </c>
      <c r="G80" s="76">
        <v>1</v>
      </c>
      <c r="H80" s="33">
        <v>0.03</v>
      </c>
      <c r="I80" s="34">
        <f t="shared" si="24"/>
        <v>1845.18</v>
      </c>
      <c r="J80" s="76"/>
      <c r="K80" s="35">
        <f t="shared" si="23"/>
        <v>-1845.18</v>
      </c>
      <c r="L80" s="35" t="s">
        <v>15</v>
      </c>
      <c r="M80" s="45"/>
    </row>
    <row r="81" spans="1:13" ht="15.75" customHeight="1">
      <c r="A81" s="102"/>
      <c r="B81" s="99"/>
      <c r="C81" s="5" t="s">
        <v>34</v>
      </c>
      <c r="D81" s="54" t="s">
        <v>73</v>
      </c>
      <c r="E81" s="5" t="s">
        <v>34</v>
      </c>
      <c r="F81" s="32">
        <v>1809</v>
      </c>
      <c r="G81" s="76">
        <v>1</v>
      </c>
      <c r="H81" s="33">
        <v>0.03</v>
      </c>
      <c r="I81" s="34">
        <f t="shared" si="24"/>
        <v>1845.18</v>
      </c>
      <c r="J81" s="76"/>
      <c r="K81" s="35">
        <f t="shared" si="23"/>
        <v>-1845.18</v>
      </c>
      <c r="L81" s="35" t="s">
        <v>15</v>
      </c>
      <c r="M81" s="45"/>
    </row>
    <row r="82" spans="1:13" ht="15.75" customHeight="1">
      <c r="A82" s="103"/>
      <c r="B82" s="100"/>
      <c r="C82" s="5" t="s">
        <v>35</v>
      </c>
      <c r="D82" s="54" t="s">
        <v>73</v>
      </c>
      <c r="E82" s="5" t="s">
        <v>35</v>
      </c>
      <c r="F82" s="32">
        <v>1809</v>
      </c>
      <c r="G82" s="76">
        <v>1</v>
      </c>
      <c r="H82" s="33">
        <v>0.03</v>
      </c>
      <c r="I82" s="34">
        <f t="shared" si="24"/>
        <v>1845.18</v>
      </c>
      <c r="J82" s="76"/>
      <c r="K82" s="35">
        <f t="shared" si="23"/>
        <v>-1845.18</v>
      </c>
      <c r="L82" s="35" t="s">
        <v>15</v>
      </c>
      <c r="M82" s="45"/>
    </row>
    <row r="83" spans="1:13" ht="15.75" customHeight="1">
      <c r="A83" s="79"/>
      <c r="B83" s="67"/>
      <c r="C83" s="78"/>
      <c r="D83" s="91"/>
      <c r="E83" s="78"/>
      <c r="F83" s="77">
        <f>SUM(F77:F82)</f>
        <v>14472</v>
      </c>
      <c r="G83" s="40"/>
      <c r="H83" s="39"/>
      <c r="I83" s="77">
        <f>SUM(I77:I82)</f>
        <v>14761.44</v>
      </c>
      <c r="J83" s="77"/>
      <c r="K83" s="77">
        <f>SUM(K77:K82)</f>
        <v>-14761.44</v>
      </c>
      <c r="L83" s="41" t="s">
        <v>15</v>
      </c>
      <c r="M83" s="80"/>
    </row>
    <row r="84" spans="1:13" ht="15.75" customHeight="1">
      <c r="A84" s="101"/>
      <c r="B84" s="98" t="s">
        <v>74</v>
      </c>
      <c r="C84" s="5" t="s">
        <v>30</v>
      </c>
      <c r="D84" s="54" t="s">
        <v>75</v>
      </c>
      <c r="E84" s="5" t="s">
        <v>30</v>
      </c>
      <c r="F84" s="32">
        <v>3618</v>
      </c>
      <c r="G84" s="76">
        <v>1</v>
      </c>
      <c r="H84" s="33">
        <v>0.03</v>
      </c>
      <c r="I84" s="34">
        <f>G84*F84*1.02</f>
        <v>3690.36</v>
      </c>
      <c r="J84" s="76"/>
      <c r="K84" s="35">
        <f t="shared" ref="K84:K89" si="25">J84-I84</f>
        <v>-3690.36</v>
      </c>
      <c r="L84" s="35" t="s">
        <v>15</v>
      </c>
      <c r="M84" s="45"/>
    </row>
    <row r="85" spans="1:13" ht="15.75" customHeight="1">
      <c r="A85" s="102"/>
      <c r="B85" s="99"/>
      <c r="C85" s="5" t="s">
        <v>31</v>
      </c>
      <c r="D85" s="54" t="s">
        <v>75</v>
      </c>
      <c r="E85" s="5" t="s">
        <v>31</v>
      </c>
      <c r="F85" s="32">
        <v>3618</v>
      </c>
      <c r="G85" s="76">
        <v>1</v>
      </c>
      <c r="H85" s="33">
        <v>0.03</v>
      </c>
      <c r="I85" s="34">
        <f t="shared" ref="I85:I89" si="26">G85*F85*1.02</f>
        <v>3690.36</v>
      </c>
      <c r="J85" s="76"/>
      <c r="K85" s="35">
        <f t="shared" si="25"/>
        <v>-3690.36</v>
      </c>
      <c r="L85" s="35" t="s">
        <v>15</v>
      </c>
      <c r="M85" s="45"/>
    </row>
    <row r="86" spans="1:13" ht="15.75" customHeight="1">
      <c r="A86" s="102"/>
      <c r="B86" s="99"/>
      <c r="C86" s="5" t="s">
        <v>32</v>
      </c>
      <c r="D86" s="54" t="s">
        <v>75</v>
      </c>
      <c r="E86" s="5" t="s">
        <v>32</v>
      </c>
      <c r="F86" s="32">
        <v>1809</v>
      </c>
      <c r="G86" s="76">
        <v>1</v>
      </c>
      <c r="H86" s="33">
        <v>0.03</v>
      </c>
      <c r="I86" s="34">
        <f t="shared" si="26"/>
        <v>1845.18</v>
      </c>
      <c r="J86" s="76"/>
      <c r="K86" s="35">
        <f t="shared" si="25"/>
        <v>-1845.18</v>
      </c>
      <c r="L86" s="35" t="s">
        <v>15</v>
      </c>
      <c r="M86" s="45"/>
    </row>
    <row r="87" spans="1:13" ht="15.75" customHeight="1">
      <c r="A87" s="102"/>
      <c r="B87" s="99"/>
      <c r="C87" s="5" t="s">
        <v>33</v>
      </c>
      <c r="D87" s="54" t="s">
        <v>75</v>
      </c>
      <c r="E87" s="5" t="s">
        <v>33</v>
      </c>
      <c r="F87" s="32">
        <v>1809</v>
      </c>
      <c r="G87" s="76">
        <v>1</v>
      </c>
      <c r="H87" s="33">
        <v>0.03</v>
      </c>
      <c r="I87" s="34">
        <f t="shared" si="26"/>
        <v>1845.18</v>
      </c>
      <c r="J87" s="76"/>
      <c r="K87" s="35">
        <f t="shared" si="25"/>
        <v>-1845.18</v>
      </c>
      <c r="L87" s="35" t="s">
        <v>15</v>
      </c>
      <c r="M87" s="45"/>
    </row>
    <row r="88" spans="1:13" ht="15.75" customHeight="1">
      <c r="A88" s="102"/>
      <c r="B88" s="99"/>
      <c r="C88" s="5" t="s">
        <v>34</v>
      </c>
      <c r="D88" s="54" t="s">
        <v>75</v>
      </c>
      <c r="E88" s="5" t="s">
        <v>34</v>
      </c>
      <c r="F88" s="32">
        <v>1809</v>
      </c>
      <c r="G88" s="76">
        <v>1</v>
      </c>
      <c r="H88" s="33">
        <v>0.03</v>
      </c>
      <c r="I88" s="34">
        <f t="shared" si="26"/>
        <v>1845.18</v>
      </c>
      <c r="J88" s="76"/>
      <c r="K88" s="35">
        <f t="shared" si="25"/>
        <v>-1845.18</v>
      </c>
      <c r="L88" s="35" t="s">
        <v>15</v>
      </c>
      <c r="M88" s="45"/>
    </row>
    <row r="89" spans="1:13" ht="15.75" customHeight="1">
      <c r="A89" s="103"/>
      <c r="B89" s="100"/>
      <c r="C89" s="5" t="s">
        <v>35</v>
      </c>
      <c r="D89" s="54" t="s">
        <v>75</v>
      </c>
      <c r="E89" s="5" t="s">
        <v>35</v>
      </c>
      <c r="F89" s="32">
        <v>1809</v>
      </c>
      <c r="G89" s="76">
        <v>1</v>
      </c>
      <c r="H89" s="33">
        <v>0.03</v>
      </c>
      <c r="I89" s="34">
        <f t="shared" si="26"/>
        <v>1845.18</v>
      </c>
      <c r="J89" s="76"/>
      <c r="K89" s="35">
        <f t="shared" si="25"/>
        <v>-1845.18</v>
      </c>
      <c r="L89" s="35" t="s">
        <v>15</v>
      </c>
      <c r="M89" s="45"/>
    </row>
    <row r="90" spans="1:13" ht="15.75" customHeight="1">
      <c r="A90" s="79"/>
      <c r="B90" s="67"/>
      <c r="C90" s="78"/>
      <c r="D90" s="94"/>
      <c r="E90" s="78"/>
      <c r="F90" s="77">
        <f>SUM(F84:F89)</f>
        <v>14472</v>
      </c>
      <c r="G90" s="40"/>
      <c r="H90" s="39"/>
      <c r="I90" s="77">
        <f>SUM(I84:I89)</f>
        <v>14761.44</v>
      </c>
      <c r="J90" s="77"/>
      <c r="K90" s="77">
        <f>SUM(K84:K89)</f>
        <v>-14761.44</v>
      </c>
      <c r="L90" s="41" t="s">
        <v>15</v>
      </c>
      <c r="M90" s="80"/>
    </row>
    <row r="91" spans="1:13" ht="15.75" customHeight="1">
      <c r="A91" s="101"/>
      <c r="B91" s="98" t="s">
        <v>76</v>
      </c>
      <c r="C91" s="5" t="s">
        <v>30</v>
      </c>
      <c r="D91" s="54" t="s">
        <v>77</v>
      </c>
      <c r="E91" s="5" t="s">
        <v>30</v>
      </c>
      <c r="F91" s="32">
        <v>3618</v>
      </c>
      <c r="G91" s="76">
        <v>1</v>
      </c>
      <c r="H91" s="33">
        <v>0.03</v>
      </c>
      <c r="I91" s="34">
        <f>G91*F91*1.02</f>
        <v>3690.36</v>
      </c>
      <c r="J91" s="76"/>
      <c r="K91" s="35">
        <f t="shared" ref="K91:K96" si="27">J91-I91</f>
        <v>-3690.36</v>
      </c>
      <c r="L91" s="35" t="s">
        <v>15</v>
      </c>
      <c r="M91" s="45"/>
    </row>
    <row r="92" spans="1:13" ht="15.75" customHeight="1">
      <c r="A92" s="102"/>
      <c r="B92" s="99"/>
      <c r="C92" s="5" t="s">
        <v>31</v>
      </c>
      <c r="D92" s="54" t="s">
        <v>77</v>
      </c>
      <c r="E92" s="5" t="s">
        <v>31</v>
      </c>
      <c r="F92" s="32">
        <v>3618</v>
      </c>
      <c r="G92" s="76">
        <v>1</v>
      </c>
      <c r="H92" s="33">
        <v>0.03</v>
      </c>
      <c r="I92" s="34">
        <f t="shared" ref="I92:I96" si="28">G92*F92*1.02</f>
        <v>3690.36</v>
      </c>
      <c r="J92" s="76"/>
      <c r="K92" s="35">
        <f t="shared" si="27"/>
        <v>-3690.36</v>
      </c>
      <c r="L92" s="35" t="s">
        <v>15</v>
      </c>
      <c r="M92" s="45"/>
    </row>
    <row r="93" spans="1:13" ht="15.75" customHeight="1">
      <c r="A93" s="102"/>
      <c r="B93" s="99"/>
      <c r="C93" s="5" t="s">
        <v>32</v>
      </c>
      <c r="D93" s="54" t="s">
        <v>77</v>
      </c>
      <c r="E93" s="5" t="s">
        <v>32</v>
      </c>
      <c r="F93" s="32">
        <v>1809</v>
      </c>
      <c r="G93" s="76">
        <v>1</v>
      </c>
      <c r="H93" s="33">
        <v>0.03</v>
      </c>
      <c r="I93" s="34">
        <f t="shared" si="28"/>
        <v>1845.18</v>
      </c>
      <c r="J93" s="76"/>
      <c r="K93" s="35">
        <f t="shared" si="27"/>
        <v>-1845.18</v>
      </c>
      <c r="L93" s="35" t="s">
        <v>15</v>
      </c>
      <c r="M93" s="45"/>
    </row>
    <row r="94" spans="1:13" ht="15.75" customHeight="1">
      <c r="A94" s="102"/>
      <c r="B94" s="99"/>
      <c r="C94" s="5" t="s">
        <v>33</v>
      </c>
      <c r="D94" s="54" t="s">
        <v>77</v>
      </c>
      <c r="E94" s="5" t="s">
        <v>33</v>
      </c>
      <c r="F94" s="32">
        <v>1809</v>
      </c>
      <c r="G94" s="76">
        <v>1</v>
      </c>
      <c r="H94" s="33">
        <v>0.03</v>
      </c>
      <c r="I94" s="34">
        <f t="shared" si="28"/>
        <v>1845.18</v>
      </c>
      <c r="J94" s="76"/>
      <c r="K94" s="35">
        <f t="shared" si="27"/>
        <v>-1845.18</v>
      </c>
      <c r="L94" s="35" t="s">
        <v>15</v>
      </c>
      <c r="M94" s="45"/>
    </row>
    <row r="95" spans="1:13" ht="15.75" customHeight="1">
      <c r="A95" s="102"/>
      <c r="B95" s="99"/>
      <c r="C95" s="5" t="s">
        <v>34</v>
      </c>
      <c r="D95" s="54" t="s">
        <v>77</v>
      </c>
      <c r="E95" s="5" t="s">
        <v>34</v>
      </c>
      <c r="F95" s="32">
        <v>1809</v>
      </c>
      <c r="G95" s="76">
        <v>1</v>
      </c>
      <c r="H95" s="33">
        <v>0.03</v>
      </c>
      <c r="I95" s="34">
        <f t="shared" si="28"/>
        <v>1845.18</v>
      </c>
      <c r="J95" s="76"/>
      <c r="K95" s="35">
        <f t="shared" si="27"/>
        <v>-1845.18</v>
      </c>
      <c r="L95" s="35" t="s">
        <v>15</v>
      </c>
      <c r="M95" s="45"/>
    </row>
    <row r="96" spans="1:13" ht="15.75" customHeight="1">
      <c r="A96" s="103"/>
      <c r="B96" s="100"/>
      <c r="C96" s="5" t="s">
        <v>35</v>
      </c>
      <c r="D96" s="54" t="s">
        <v>77</v>
      </c>
      <c r="E96" s="5" t="s">
        <v>35</v>
      </c>
      <c r="F96" s="32">
        <v>1809</v>
      </c>
      <c r="G96" s="76">
        <v>1</v>
      </c>
      <c r="H96" s="33">
        <v>0.03</v>
      </c>
      <c r="I96" s="34">
        <f t="shared" si="28"/>
        <v>1845.18</v>
      </c>
      <c r="J96" s="76"/>
      <c r="K96" s="35">
        <f t="shared" si="27"/>
        <v>-1845.18</v>
      </c>
      <c r="L96" s="35" t="s">
        <v>15</v>
      </c>
      <c r="M96" s="45"/>
    </row>
    <row r="97" spans="1:13" ht="15.75" customHeight="1">
      <c r="A97" s="79"/>
      <c r="B97" s="67"/>
      <c r="C97" s="78"/>
      <c r="D97" s="94"/>
      <c r="E97" s="78"/>
      <c r="F97" s="77">
        <f>SUM(F91:F96)</f>
        <v>14472</v>
      </c>
      <c r="G97" s="40"/>
      <c r="H97" s="39"/>
      <c r="I97" s="77">
        <f>SUM(I91:I96)</f>
        <v>14761.44</v>
      </c>
      <c r="J97" s="77"/>
      <c r="K97" s="77">
        <f>SUM(K91:K96)</f>
        <v>-14761.44</v>
      </c>
      <c r="L97" s="41" t="s">
        <v>15</v>
      </c>
      <c r="M97" s="80"/>
    </row>
    <row r="98" spans="1:13" ht="15.75" customHeight="1">
      <c r="A98" s="101"/>
      <c r="B98" s="98" t="s">
        <v>78</v>
      </c>
      <c r="C98" s="5" t="s">
        <v>30</v>
      </c>
      <c r="D98" s="54" t="s">
        <v>77</v>
      </c>
      <c r="E98" s="5" t="s">
        <v>30</v>
      </c>
      <c r="F98" s="32">
        <v>3618</v>
      </c>
      <c r="G98" s="76">
        <v>1</v>
      </c>
      <c r="H98" s="33">
        <v>0.03</v>
      </c>
      <c r="I98" s="34">
        <f>G98*F98*1.02</f>
        <v>3690.36</v>
      </c>
      <c r="J98" s="76"/>
      <c r="K98" s="35">
        <f t="shared" ref="K98:K103" si="29">J98-I98</f>
        <v>-3690.36</v>
      </c>
      <c r="L98" s="35" t="s">
        <v>15</v>
      </c>
      <c r="M98" s="45"/>
    </row>
    <row r="99" spans="1:13" ht="15.75" customHeight="1">
      <c r="A99" s="102"/>
      <c r="B99" s="99"/>
      <c r="C99" s="5" t="s">
        <v>31</v>
      </c>
      <c r="D99" s="54" t="s">
        <v>77</v>
      </c>
      <c r="E99" s="5" t="s">
        <v>31</v>
      </c>
      <c r="F99" s="32">
        <v>3618</v>
      </c>
      <c r="G99" s="76">
        <v>1</v>
      </c>
      <c r="H99" s="33">
        <v>0.03</v>
      </c>
      <c r="I99" s="34">
        <f t="shared" ref="I99:I103" si="30">G99*F99*1.02</f>
        <v>3690.36</v>
      </c>
      <c r="J99" s="76"/>
      <c r="K99" s="35">
        <f t="shared" si="29"/>
        <v>-3690.36</v>
      </c>
      <c r="L99" s="35" t="s">
        <v>15</v>
      </c>
      <c r="M99" s="45"/>
    </row>
    <row r="100" spans="1:13" ht="15.75" customHeight="1">
      <c r="A100" s="102"/>
      <c r="B100" s="99"/>
      <c r="C100" s="5" t="s">
        <v>32</v>
      </c>
      <c r="D100" s="54" t="s">
        <v>77</v>
      </c>
      <c r="E100" s="5" t="s">
        <v>32</v>
      </c>
      <c r="F100" s="32">
        <v>1809</v>
      </c>
      <c r="G100" s="76">
        <v>1</v>
      </c>
      <c r="H100" s="33">
        <v>0.03</v>
      </c>
      <c r="I100" s="34">
        <f t="shared" si="30"/>
        <v>1845.18</v>
      </c>
      <c r="J100" s="76"/>
      <c r="K100" s="35">
        <f t="shared" si="29"/>
        <v>-1845.18</v>
      </c>
      <c r="L100" s="35" t="s">
        <v>15</v>
      </c>
      <c r="M100" s="45"/>
    </row>
    <row r="101" spans="1:13" ht="15.75" customHeight="1">
      <c r="A101" s="102"/>
      <c r="B101" s="99"/>
      <c r="C101" s="5" t="s">
        <v>33</v>
      </c>
      <c r="D101" s="54" t="s">
        <v>77</v>
      </c>
      <c r="E101" s="5" t="s">
        <v>33</v>
      </c>
      <c r="F101" s="32">
        <v>1809</v>
      </c>
      <c r="G101" s="76">
        <v>1</v>
      </c>
      <c r="H101" s="33">
        <v>0.03</v>
      </c>
      <c r="I101" s="34">
        <f t="shared" si="30"/>
        <v>1845.18</v>
      </c>
      <c r="J101" s="76"/>
      <c r="K101" s="35">
        <f t="shared" si="29"/>
        <v>-1845.18</v>
      </c>
      <c r="L101" s="35" t="s">
        <v>15</v>
      </c>
      <c r="M101" s="45"/>
    </row>
    <row r="102" spans="1:13" ht="15.75" customHeight="1">
      <c r="A102" s="102"/>
      <c r="B102" s="99"/>
      <c r="C102" s="5" t="s">
        <v>34</v>
      </c>
      <c r="D102" s="54" t="s">
        <v>77</v>
      </c>
      <c r="E102" s="5" t="s">
        <v>34</v>
      </c>
      <c r="F102" s="32">
        <v>1809</v>
      </c>
      <c r="G102" s="76">
        <v>1</v>
      </c>
      <c r="H102" s="33">
        <v>0.03</v>
      </c>
      <c r="I102" s="34">
        <f t="shared" si="30"/>
        <v>1845.18</v>
      </c>
      <c r="J102" s="76"/>
      <c r="K102" s="35">
        <f t="shared" si="29"/>
        <v>-1845.18</v>
      </c>
      <c r="L102" s="35" t="s">
        <v>15</v>
      </c>
      <c r="M102" s="45"/>
    </row>
    <row r="103" spans="1:13" ht="15.75" customHeight="1">
      <c r="A103" s="103"/>
      <c r="B103" s="100"/>
      <c r="C103" s="5" t="s">
        <v>35</v>
      </c>
      <c r="D103" s="54" t="s">
        <v>77</v>
      </c>
      <c r="E103" s="5" t="s">
        <v>35</v>
      </c>
      <c r="F103" s="32">
        <v>1809</v>
      </c>
      <c r="G103" s="76">
        <v>1</v>
      </c>
      <c r="H103" s="33">
        <v>0.03</v>
      </c>
      <c r="I103" s="34">
        <f t="shared" si="30"/>
        <v>1845.18</v>
      </c>
      <c r="J103" s="76"/>
      <c r="K103" s="35">
        <f t="shared" si="29"/>
        <v>-1845.18</v>
      </c>
      <c r="L103" s="35" t="s">
        <v>15</v>
      </c>
      <c r="M103" s="45"/>
    </row>
    <row r="104" spans="1:13" ht="15.75" customHeight="1">
      <c r="A104" s="79"/>
      <c r="B104" s="67"/>
      <c r="C104" s="78"/>
      <c r="D104" s="95"/>
      <c r="E104" s="78"/>
      <c r="F104" s="77">
        <f>SUM(F98:F103)</f>
        <v>14472</v>
      </c>
      <c r="G104" s="40"/>
      <c r="H104" s="39"/>
      <c r="I104" s="77">
        <f>SUM(I98:I103)</f>
        <v>14761.44</v>
      </c>
      <c r="J104" s="77"/>
      <c r="K104" s="77">
        <f>SUM(K98:K103)</f>
        <v>-14761.44</v>
      </c>
      <c r="L104" s="41" t="s">
        <v>15</v>
      </c>
      <c r="M104" s="80"/>
    </row>
    <row r="105" spans="1:13" ht="15.75" customHeight="1">
      <c r="A105" s="101"/>
      <c r="B105" s="98" t="s">
        <v>79</v>
      </c>
      <c r="C105" s="5" t="s">
        <v>30</v>
      </c>
      <c r="D105" s="96" t="s">
        <v>80</v>
      </c>
      <c r="E105" s="5" t="s">
        <v>30</v>
      </c>
      <c r="F105" s="32">
        <v>3618</v>
      </c>
      <c r="G105" s="76">
        <v>1</v>
      </c>
      <c r="H105" s="33">
        <v>0.03</v>
      </c>
      <c r="I105" s="34">
        <f>G105*F105*1.02</f>
        <v>3690.36</v>
      </c>
      <c r="J105" s="76"/>
      <c r="K105" s="35">
        <f t="shared" ref="K105:K110" si="31">J105-I105</f>
        <v>-3690.36</v>
      </c>
      <c r="L105" s="35" t="s">
        <v>15</v>
      </c>
      <c r="M105" s="45"/>
    </row>
    <row r="106" spans="1:13" ht="15.75" customHeight="1">
      <c r="A106" s="102"/>
      <c r="B106" s="99"/>
      <c r="C106" s="5" t="s">
        <v>31</v>
      </c>
      <c r="D106" s="96" t="s">
        <v>80</v>
      </c>
      <c r="E106" s="5" t="s">
        <v>31</v>
      </c>
      <c r="F106" s="32">
        <v>3618</v>
      </c>
      <c r="G106" s="76">
        <v>1</v>
      </c>
      <c r="H106" s="33">
        <v>0.03</v>
      </c>
      <c r="I106" s="34">
        <f t="shared" ref="I106:I110" si="32">G106*F106*1.02</f>
        <v>3690.36</v>
      </c>
      <c r="J106" s="76"/>
      <c r="K106" s="35">
        <f t="shared" si="31"/>
        <v>-3690.36</v>
      </c>
      <c r="L106" s="35" t="s">
        <v>15</v>
      </c>
      <c r="M106" s="45"/>
    </row>
    <row r="107" spans="1:13" ht="15.75" customHeight="1">
      <c r="A107" s="102"/>
      <c r="B107" s="99"/>
      <c r="C107" s="5" t="s">
        <v>32</v>
      </c>
      <c r="D107" s="96" t="s">
        <v>80</v>
      </c>
      <c r="E107" s="5" t="s">
        <v>32</v>
      </c>
      <c r="F107" s="32">
        <v>1809</v>
      </c>
      <c r="G107" s="76">
        <v>1</v>
      </c>
      <c r="H107" s="33">
        <v>0.03</v>
      </c>
      <c r="I107" s="34">
        <f t="shared" si="32"/>
        <v>1845.18</v>
      </c>
      <c r="J107" s="76"/>
      <c r="K107" s="35">
        <f t="shared" si="31"/>
        <v>-1845.18</v>
      </c>
      <c r="L107" s="35" t="s">
        <v>15</v>
      </c>
      <c r="M107" s="45"/>
    </row>
    <row r="108" spans="1:13" ht="15.75" customHeight="1">
      <c r="A108" s="102"/>
      <c r="B108" s="99"/>
      <c r="C108" s="5" t="s">
        <v>33</v>
      </c>
      <c r="D108" s="96" t="s">
        <v>80</v>
      </c>
      <c r="E108" s="5" t="s">
        <v>33</v>
      </c>
      <c r="F108" s="32">
        <v>1809</v>
      </c>
      <c r="G108" s="76">
        <v>1</v>
      </c>
      <c r="H108" s="33">
        <v>0.03</v>
      </c>
      <c r="I108" s="34">
        <f t="shared" si="32"/>
        <v>1845.18</v>
      </c>
      <c r="J108" s="76"/>
      <c r="K108" s="35">
        <f t="shared" si="31"/>
        <v>-1845.18</v>
      </c>
      <c r="L108" s="35" t="s">
        <v>15</v>
      </c>
      <c r="M108" s="45"/>
    </row>
    <row r="109" spans="1:13" ht="15.75" customHeight="1">
      <c r="A109" s="102"/>
      <c r="B109" s="99"/>
      <c r="C109" s="5" t="s">
        <v>34</v>
      </c>
      <c r="D109" s="96" t="s">
        <v>80</v>
      </c>
      <c r="E109" s="5" t="s">
        <v>34</v>
      </c>
      <c r="F109" s="32">
        <v>1809</v>
      </c>
      <c r="G109" s="76">
        <v>1</v>
      </c>
      <c r="H109" s="33">
        <v>0.03</v>
      </c>
      <c r="I109" s="34">
        <f t="shared" si="32"/>
        <v>1845.18</v>
      </c>
      <c r="J109" s="76"/>
      <c r="K109" s="35">
        <f t="shared" si="31"/>
        <v>-1845.18</v>
      </c>
      <c r="L109" s="35" t="s">
        <v>15</v>
      </c>
      <c r="M109" s="45"/>
    </row>
    <row r="110" spans="1:13" ht="15.75" customHeight="1">
      <c r="A110" s="103"/>
      <c r="B110" s="100"/>
      <c r="C110" s="5" t="s">
        <v>35</v>
      </c>
      <c r="D110" s="96" t="s">
        <v>80</v>
      </c>
      <c r="E110" s="5" t="s">
        <v>35</v>
      </c>
      <c r="F110" s="32">
        <v>1809</v>
      </c>
      <c r="G110" s="76">
        <v>1</v>
      </c>
      <c r="H110" s="33">
        <v>0.03</v>
      </c>
      <c r="I110" s="34">
        <f t="shared" si="32"/>
        <v>1845.18</v>
      </c>
      <c r="J110" s="76"/>
      <c r="K110" s="35">
        <f t="shared" si="31"/>
        <v>-1845.18</v>
      </c>
      <c r="L110" s="35" t="s">
        <v>15</v>
      </c>
      <c r="M110" s="45"/>
    </row>
    <row r="111" spans="1:13" ht="15.75" customHeight="1">
      <c r="A111" s="79"/>
      <c r="B111" s="67"/>
      <c r="C111" s="78"/>
      <c r="D111" s="94"/>
      <c r="E111" s="78"/>
      <c r="F111" s="77">
        <f>SUM(F105:F110)</f>
        <v>14472</v>
      </c>
      <c r="G111" s="40"/>
      <c r="H111" s="39"/>
      <c r="I111" s="77">
        <f>SUM(I105:I110)</f>
        <v>14761.44</v>
      </c>
      <c r="J111" s="77"/>
      <c r="K111" s="77">
        <f>SUM(K105:K110)</f>
        <v>-14761.44</v>
      </c>
      <c r="L111" s="41" t="s">
        <v>15</v>
      </c>
      <c r="M111" s="80"/>
    </row>
    <row r="112" spans="1:13" ht="15.75" customHeight="1">
      <c r="A112" s="101"/>
      <c r="B112" s="98" t="s">
        <v>81</v>
      </c>
      <c r="C112" s="5" t="s">
        <v>30</v>
      </c>
      <c r="D112" s="97" t="s">
        <v>77</v>
      </c>
      <c r="E112" s="5" t="s">
        <v>30</v>
      </c>
      <c r="F112" s="32">
        <v>3618</v>
      </c>
      <c r="G112" s="76">
        <v>1</v>
      </c>
      <c r="H112" s="33">
        <v>0.03</v>
      </c>
      <c r="I112" s="34">
        <f>G112*F112*1.02</f>
        <v>3690.36</v>
      </c>
      <c r="J112" s="76"/>
      <c r="K112" s="35">
        <f t="shared" ref="K112:K117" si="33">J112-I112</f>
        <v>-3690.36</v>
      </c>
      <c r="L112" s="35" t="s">
        <v>15</v>
      </c>
      <c r="M112" s="45"/>
    </row>
    <row r="113" spans="1:14" ht="15.75" customHeight="1">
      <c r="A113" s="102"/>
      <c r="B113" s="99"/>
      <c r="C113" s="5" t="s">
        <v>31</v>
      </c>
      <c r="D113" s="97" t="s">
        <v>77</v>
      </c>
      <c r="E113" s="5" t="s">
        <v>31</v>
      </c>
      <c r="F113" s="32">
        <v>3618</v>
      </c>
      <c r="G113" s="76">
        <v>1</v>
      </c>
      <c r="H113" s="33">
        <v>0.03</v>
      </c>
      <c r="I113" s="34">
        <f t="shared" ref="I113:I117" si="34">G113*F113*1.02</f>
        <v>3690.36</v>
      </c>
      <c r="J113" s="76"/>
      <c r="K113" s="35">
        <f t="shared" si="33"/>
        <v>-3690.36</v>
      </c>
      <c r="L113" s="35" t="s">
        <v>15</v>
      </c>
      <c r="M113" s="45"/>
    </row>
    <row r="114" spans="1:14" ht="15.75" customHeight="1">
      <c r="A114" s="102"/>
      <c r="B114" s="99"/>
      <c r="C114" s="5" t="s">
        <v>32</v>
      </c>
      <c r="D114" s="97" t="s">
        <v>77</v>
      </c>
      <c r="E114" s="5" t="s">
        <v>32</v>
      </c>
      <c r="F114" s="32">
        <v>1809</v>
      </c>
      <c r="G114" s="76">
        <v>1</v>
      </c>
      <c r="H114" s="33">
        <v>0.03</v>
      </c>
      <c r="I114" s="34">
        <f t="shared" si="34"/>
        <v>1845.18</v>
      </c>
      <c r="J114" s="76"/>
      <c r="K114" s="35">
        <f t="shared" si="33"/>
        <v>-1845.18</v>
      </c>
      <c r="L114" s="35" t="s">
        <v>15</v>
      </c>
      <c r="M114" s="45"/>
    </row>
    <row r="115" spans="1:14" ht="15.75" customHeight="1">
      <c r="A115" s="102"/>
      <c r="B115" s="99"/>
      <c r="C115" s="5" t="s">
        <v>33</v>
      </c>
      <c r="D115" s="97" t="s">
        <v>77</v>
      </c>
      <c r="E115" s="5" t="s">
        <v>33</v>
      </c>
      <c r="F115" s="32">
        <v>1809</v>
      </c>
      <c r="G115" s="76">
        <v>1</v>
      </c>
      <c r="H115" s="33">
        <v>0.03</v>
      </c>
      <c r="I115" s="34">
        <f t="shared" si="34"/>
        <v>1845.18</v>
      </c>
      <c r="J115" s="76"/>
      <c r="K115" s="35">
        <f t="shared" si="33"/>
        <v>-1845.18</v>
      </c>
      <c r="L115" s="35" t="s">
        <v>15</v>
      </c>
      <c r="M115" s="45"/>
    </row>
    <row r="116" spans="1:14" ht="15.75" customHeight="1">
      <c r="A116" s="102"/>
      <c r="B116" s="99"/>
      <c r="C116" s="5" t="s">
        <v>34</v>
      </c>
      <c r="D116" s="97" t="s">
        <v>77</v>
      </c>
      <c r="E116" s="5" t="s">
        <v>34</v>
      </c>
      <c r="F116" s="32">
        <v>1809</v>
      </c>
      <c r="G116" s="76">
        <v>1</v>
      </c>
      <c r="H116" s="33">
        <v>0.03</v>
      </c>
      <c r="I116" s="34">
        <f t="shared" si="34"/>
        <v>1845.18</v>
      </c>
      <c r="J116" s="76"/>
      <c r="K116" s="35">
        <f t="shared" si="33"/>
        <v>-1845.18</v>
      </c>
      <c r="L116" s="35" t="s">
        <v>15</v>
      </c>
      <c r="M116" s="45"/>
    </row>
    <row r="117" spans="1:14" ht="15.75" customHeight="1">
      <c r="A117" s="103"/>
      <c r="B117" s="100"/>
      <c r="C117" s="5" t="s">
        <v>35</v>
      </c>
      <c r="D117" s="97" t="s">
        <v>77</v>
      </c>
      <c r="E117" s="5" t="s">
        <v>35</v>
      </c>
      <c r="F117" s="32">
        <v>1809</v>
      </c>
      <c r="G117" s="76">
        <v>1</v>
      </c>
      <c r="H117" s="33">
        <v>0.03</v>
      </c>
      <c r="I117" s="34">
        <f t="shared" si="34"/>
        <v>1845.18</v>
      </c>
      <c r="J117" s="76"/>
      <c r="K117" s="35">
        <f t="shared" si="33"/>
        <v>-1845.18</v>
      </c>
      <c r="L117" s="35" t="s">
        <v>15</v>
      </c>
      <c r="M117" s="45"/>
    </row>
    <row r="118" spans="1:14" ht="15.75" customHeight="1">
      <c r="A118" s="79"/>
      <c r="B118" s="67"/>
      <c r="C118" s="78"/>
      <c r="D118" s="94"/>
      <c r="E118" s="89"/>
      <c r="F118" s="77">
        <f>SUM(F112:F117)</f>
        <v>14472</v>
      </c>
      <c r="G118" s="40"/>
      <c r="H118" s="39"/>
      <c r="I118" s="77">
        <f>SUM(I112:I117)</f>
        <v>14761.44</v>
      </c>
      <c r="J118" s="77"/>
      <c r="K118" s="77">
        <f>SUM(K112:K117)</f>
        <v>-14761.44</v>
      </c>
      <c r="L118" s="41" t="s">
        <v>15</v>
      </c>
      <c r="M118" s="80"/>
    </row>
    <row r="119" spans="1:14">
      <c r="A119" s="113"/>
      <c r="B119" s="98" t="s">
        <v>22</v>
      </c>
      <c r="C119" s="55" t="s">
        <v>28</v>
      </c>
      <c r="D119" s="104" t="s">
        <v>30</v>
      </c>
      <c r="E119" s="104" t="s">
        <v>30</v>
      </c>
      <c r="F119" s="52">
        <v>3618</v>
      </c>
      <c r="G119" s="52">
        <v>57</v>
      </c>
      <c r="H119" s="33">
        <v>0.2</v>
      </c>
      <c r="I119" s="34">
        <f>F119*G119/N119</f>
        <v>103.113</v>
      </c>
      <c r="J119" s="52"/>
      <c r="K119" s="35">
        <f>J119-I119</f>
        <v>-103.113</v>
      </c>
      <c r="L119" s="35" t="s">
        <v>19</v>
      </c>
      <c r="M119" s="54"/>
      <c r="N119" s="2">
        <v>2000</v>
      </c>
    </row>
    <row r="120" spans="1:14">
      <c r="A120" s="113"/>
      <c r="B120" s="99"/>
      <c r="C120" s="55" t="s">
        <v>61</v>
      </c>
      <c r="D120" s="105"/>
      <c r="E120" s="105"/>
      <c r="F120" s="52">
        <v>3618</v>
      </c>
      <c r="G120" s="52">
        <v>87</v>
      </c>
      <c r="H120" s="33">
        <v>0.2</v>
      </c>
      <c r="I120" s="34">
        <f>F120*G120/N120</f>
        <v>104.922</v>
      </c>
      <c r="J120" s="52"/>
      <c r="K120" s="35">
        <f>J120-I120</f>
        <v>-104.922</v>
      </c>
      <c r="L120" s="35" t="s">
        <v>19</v>
      </c>
      <c r="M120" s="54"/>
      <c r="N120" s="2">
        <v>3000</v>
      </c>
    </row>
    <row r="121" spans="1:14">
      <c r="A121" s="113"/>
      <c r="B121" s="99"/>
      <c r="C121" s="66" t="s">
        <v>23</v>
      </c>
      <c r="D121" s="106"/>
      <c r="E121" s="106"/>
      <c r="F121" s="52">
        <v>3618</v>
      </c>
      <c r="G121" s="52">
        <v>213</v>
      </c>
      <c r="H121" s="33">
        <v>0.2</v>
      </c>
      <c r="I121" s="34">
        <f>F121*G121/N121</f>
        <v>192.6585</v>
      </c>
      <c r="J121" s="52"/>
      <c r="K121" s="35">
        <f>J121-I121</f>
        <v>-192.6585</v>
      </c>
      <c r="L121" s="35" t="s">
        <v>19</v>
      </c>
      <c r="M121" s="54"/>
      <c r="N121" s="2">
        <v>4000</v>
      </c>
    </row>
    <row r="122" spans="1:14">
      <c r="A122" s="113"/>
      <c r="B122" s="99"/>
      <c r="C122" s="55" t="s">
        <v>28</v>
      </c>
      <c r="D122" s="104" t="s">
        <v>31</v>
      </c>
      <c r="E122" s="104" t="s">
        <v>31</v>
      </c>
      <c r="F122" s="52">
        <v>3618</v>
      </c>
      <c r="G122" s="52">
        <v>57</v>
      </c>
      <c r="H122" s="33">
        <v>0.2</v>
      </c>
      <c r="I122" s="34">
        <f t="shared" ref="I122:I145" si="35">F122*G122/N122</f>
        <v>103.113</v>
      </c>
      <c r="J122" s="52"/>
      <c r="K122" s="35">
        <f t="shared" ref="K122:K136" si="36">J122-I122</f>
        <v>-103.113</v>
      </c>
      <c r="L122" s="35" t="s">
        <v>19</v>
      </c>
      <c r="M122" s="54"/>
      <c r="N122" s="2">
        <v>2000</v>
      </c>
    </row>
    <row r="123" spans="1:14">
      <c r="A123" s="113"/>
      <c r="B123" s="99"/>
      <c r="C123" s="55" t="s">
        <v>61</v>
      </c>
      <c r="D123" s="105"/>
      <c r="E123" s="105"/>
      <c r="F123" s="52">
        <v>3618</v>
      </c>
      <c r="G123" s="52">
        <v>87</v>
      </c>
      <c r="H123" s="33">
        <v>0.2</v>
      </c>
      <c r="I123" s="34">
        <f t="shared" si="35"/>
        <v>104.922</v>
      </c>
      <c r="J123" s="52"/>
      <c r="K123" s="35">
        <f t="shared" si="36"/>
        <v>-104.922</v>
      </c>
      <c r="L123" s="35" t="s">
        <v>19</v>
      </c>
      <c r="M123" s="54"/>
      <c r="N123" s="2">
        <v>3000</v>
      </c>
    </row>
    <row r="124" spans="1:14">
      <c r="A124" s="113"/>
      <c r="B124" s="99"/>
      <c r="C124" s="66" t="s">
        <v>23</v>
      </c>
      <c r="D124" s="106"/>
      <c r="E124" s="106"/>
      <c r="F124" s="52">
        <v>3618</v>
      </c>
      <c r="G124" s="52">
        <v>213</v>
      </c>
      <c r="H124" s="33">
        <v>0.2</v>
      </c>
      <c r="I124" s="34">
        <f t="shared" si="35"/>
        <v>192.6585</v>
      </c>
      <c r="J124" s="52"/>
      <c r="K124" s="35">
        <f t="shared" si="36"/>
        <v>-192.6585</v>
      </c>
      <c r="L124" s="35" t="s">
        <v>19</v>
      </c>
      <c r="M124" s="54"/>
      <c r="N124" s="2">
        <v>4000</v>
      </c>
    </row>
    <row r="125" spans="1:14">
      <c r="A125" s="113"/>
      <c r="B125" s="99"/>
      <c r="C125" s="55" t="s">
        <v>28</v>
      </c>
      <c r="D125" s="104" t="s">
        <v>32</v>
      </c>
      <c r="E125" s="104" t="s">
        <v>32</v>
      </c>
      <c r="F125" s="52">
        <v>1809</v>
      </c>
      <c r="G125" s="52">
        <v>57</v>
      </c>
      <c r="H125" s="33">
        <v>0.2</v>
      </c>
      <c r="I125" s="34">
        <f t="shared" si="35"/>
        <v>51.5565</v>
      </c>
      <c r="J125" s="52"/>
      <c r="K125" s="35">
        <f t="shared" si="36"/>
        <v>-51.5565</v>
      </c>
      <c r="L125" s="35" t="s">
        <v>19</v>
      </c>
      <c r="M125" s="54"/>
      <c r="N125" s="2">
        <v>2000</v>
      </c>
    </row>
    <row r="126" spans="1:14">
      <c r="A126" s="113"/>
      <c r="B126" s="99"/>
      <c r="C126" s="55" t="s">
        <v>61</v>
      </c>
      <c r="D126" s="105"/>
      <c r="E126" s="105"/>
      <c r="F126" s="52">
        <v>1809</v>
      </c>
      <c r="G126" s="52">
        <v>87</v>
      </c>
      <c r="H126" s="33">
        <v>0.2</v>
      </c>
      <c r="I126" s="34">
        <f t="shared" si="35"/>
        <v>52.460999999999999</v>
      </c>
      <c r="J126" s="52"/>
      <c r="K126" s="35">
        <f t="shared" si="36"/>
        <v>-52.460999999999999</v>
      </c>
      <c r="L126" s="35" t="s">
        <v>19</v>
      </c>
      <c r="M126" s="54"/>
      <c r="N126" s="2">
        <v>3000</v>
      </c>
    </row>
    <row r="127" spans="1:14">
      <c r="A127" s="113"/>
      <c r="B127" s="99"/>
      <c r="C127" s="66" t="s">
        <v>23</v>
      </c>
      <c r="D127" s="106"/>
      <c r="E127" s="106"/>
      <c r="F127" s="52">
        <v>1809</v>
      </c>
      <c r="G127" s="52">
        <v>213</v>
      </c>
      <c r="H127" s="33">
        <v>0.2</v>
      </c>
      <c r="I127" s="34">
        <f t="shared" si="35"/>
        <v>96.329250000000002</v>
      </c>
      <c r="J127" s="52"/>
      <c r="K127" s="35">
        <f t="shared" si="36"/>
        <v>-96.329250000000002</v>
      </c>
      <c r="L127" s="35" t="s">
        <v>19</v>
      </c>
      <c r="M127" s="54"/>
      <c r="N127" s="2">
        <v>4000</v>
      </c>
    </row>
    <row r="128" spans="1:14">
      <c r="A128" s="113"/>
      <c r="B128" s="99"/>
      <c r="C128" s="55" t="s">
        <v>28</v>
      </c>
      <c r="D128" s="104" t="s">
        <v>33</v>
      </c>
      <c r="E128" s="104" t="s">
        <v>33</v>
      </c>
      <c r="F128" s="52">
        <v>1809</v>
      </c>
      <c r="G128" s="52">
        <v>57</v>
      </c>
      <c r="H128" s="33">
        <v>0.2</v>
      </c>
      <c r="I128" s="34">
        <f t="shared" si="35"/>
        <v>51.5565</v>
      </c>
      <c r="J128" s="52"/>
      <c r="K128" s="35">
        <f t="shared" si="36"/>
        <v>-51.5565</v>
      </c>
      <c r="L128" s="35" t="s">
        <v>19</v>
      </c>
      <c r="M128" s="54"/>
      <c r="N128" s="2">
        <v>2000</v>
      </c>
    </row>
    <row r="129" spans="1:14">
      <c r="A129" s="113"/>
      <c r="B129" s="99"/>
      <c r="C129" s="55" t="s">
        <v>61</v>
      </c>
      <c r="D129" s="105"/>
      <c r="E129" s="105"/>
      <c r="F129" s="52">
        <v>1809</v>
      </c>
      <c r="G129" s="52">
        <v>87</v>
      </c>
      <c r="H129" s="33">
        <v>0.2</v>
      </c>
      <c r="I129" s="34">
        <f t="shared" si="35"/>
        <v>52.460999999999999</v>
      </c>
      <c r="J129" s="52"/>
      <c r="K129" s="35">
        <f t="shared" si="36"/>
        <v>-52.460999999999999</v>
      </c>
      <c r="L129" s="35" t="s">
        <v>19</v>
      </c>
      <c r="M129" s="54"/>
      <c r="N129" s="2">
        <v>3000</v>
      </c>
    </row>
    <row r="130" spans="1:14">
      <c r="A130" s="113"/>
      <c r="B130" s="99"/>
      <c r="C130" s="66" t="s">
        <v>23</v>
      </c>
      <c r="D130" s="106"/>
      <c r="E130" s="106"/>
      <c r="F130" s="52">
        <v>1809</v>
      </c>
      <c r="G130" s="52">
        <v>213</v>
      </c>
      <c r="H130" s="33">
        <v>0.2</v>
      </c>
      <c r="I130" s="34">
        <f t="shared" si="35"/>
        <v>96.329250000000002</v>
      </c>
      <c r="J130" s="52"/>
      <c r="K130" s="35">
        <f t="shared" si="36"/>
        <v>-96.329250000000002</v>
      </c>
      <c r="L130" s="35" t="s">
        <v>19</v>
      </c>
      <c r="M130" s="54"/>
      <c r="N130" s="2">
        <v>4000</v>
      </c>
    </row>
    <row r="131" spans="1:14">
      <c r="A131" s="113"/>
      <c r="B131" s="99"/>
      <c r="C131" s="55" t="s">
        <v>28</v>
      </c>
      <c r="D131" s="104" t="s">
        <v>34</v>
      </c>
      <c r="E131" s="104" t="s">
        <v>34</v>
      </c>
      <c r="F131" s="52">
        <v>1809</v>
      </c>
      <c r="G131" s="52">
        <v>57</v>
      </c>
      <c r="H131" s="33">
        <v>0.2</v>
      </c>
      <c r="I131" s="34">
        <f t="shared" si="35"/>
        <v>51.5565</v>
      </c>
      <c r="J131" s="52"/>
      <c r="K131" s="35">
        <f t="shared" si="36"/>
        <v>-51.5565</v>
      </c>
      <c r="L131" s="35" t="s">
        <v>19</v>
      </c>
      <c r="M131" s="54"/>
      <c r="N131" s="2">
        <v>2000</v>
      </c>
    </row>
    <row r="132" spans="1:14">
      <c r="A132" s="113"/>
      <c r="B132" s="99"/>
      <c r="C132" s="55" t="s">
        <v>61</v>
      </c>
      <c r="D132" s="105"/>
      <c r="E132" s="105"/>
      <c r="F132" s="52">
        <v>1809</v>
      </c>
      <c r="G132" s="52">
        <v>87</v>
      </c>
      <c r="H132" s="33">
        <v>0.2</v>
      </c>
      <c r="I132" s="34">
        <f t="shared" si="35"/>
        <v>52.460999999999999</v>
      </c>
      <c r="J132" s="52"/>
      <c r="K132" s="35">
        <f t="shared" si="36"/>
        <v>-52.460999999999999</v>
      </c>
      <c r="L132" s="35" t="s">
        <v>19</v>
      </c>
      <c r="M132" s="54"/>
      <c r="N132" s="2">
        <v>3000</v>
      </c>
    </row>
    <row r="133" spans="1:14">
      <c r="A133" s="113"/>
      <c r="B133" s="99"/>
      <c r="C133" s="66" t="s">
        <v>23</v>
      </c>
      <c r="D133" s="106"/>
      <c r="E133" s="106"/>
      <c r="F133" s="52">
        <v>1809</v>
      </c>
      <c r="G133" s="52">
        <v>213</v>
      </c>
      <c r="H133" s="33">
        <v>0.2</v>
      </c>
      <c r="I133" s="34">
        <f t="shared" si="35"/>
        <v>96.329250000000002</v>
      </c>
      <c r="J133" s="52"/>
      <c r="K133" s="35">
        <f t="shared" si="36"/>
        <v>-96.329250000000002</v>
      </c>
      <c r="L133" s="35" t="s">
        <v>19</v>
      </c>
      <c r="M133" s="54"/>
      <c r="N133" s="2">
        <v>4000</v>
      </c>
    </row>
    <row r="134" spans="1:14">
      <c r="A134" s="113"/>
      <c r="B134" s="99"/>
      <c r="C134" s="55" t="s">
        <v>28</v>
      </c>
      <c r="D134" s="104" t="s">
        <v>35</v>
      </c>
      <c r="E134" s="104" t="s">
        <v>35</v>
      </c>
      <c r="F134" s="52">
        <v>1809</v>
      </c>
      <c r="G134" s="52">
        <v>57</v>
      </c>
      <c r="H134" s="33">
        <v>0.2</v>
      </c>
      <c r="I134" s="34">
        <f t="shared" si="35"/>
        <v>51.5565</v>
      </c>
      <c r="J134" s="52"/>
      <c r="K134" s="35">
        <f t="shared" si="36"/>
        <v>-51.5565</v>
      </c>
      <c r="L134" s="35" t="s">
        <v>19</v>
      </c>
      <c r="M134" s="54"/>
      <c r="N134" s="2">
        <v>2000</v>
      </c>
    </row>
    <row r="135" spans="1:14">
      <c r="A135" s="113"/>
      <c r="B135" s="99"/>
      <c r="C135" s="55" t="s">
        <v>61</v>
      </c>
      <c r="D135" s="105"/>
      <c r="E135" s="105"/>
      <c r="F135" s="52">
        <v>1809</v>
      </c>
      <c r="G135" s="52">
        <v>87</v>
      </c>
      <c r="H135" s="33">
        <v>0.2</v>
      </c>
      <c r="I135" s="34">
        <f t="shared" si="35"/>
        <v>52.460999999999999</v>
      </c>
      <c r="J135" s="52"/>
      <c r="K135" s="35">
        <f t="shared" si="36"/>
        <v>-52.460999999999999</v>
      </c>
      <c r="L135" s="35" t="s">
        <v>19</v>
      </c>
      <c r="M135" s="54"/>
      <c r="N135" s="2">
        <v>3000</v>
      </c>
    </row>
    <row r="136" spans="1:14">
      <c r="A136" s="113"/>
      <c r="B136" s="100"/>
      <c r="C136" s="66" t="s">
        <v>23</v>
      </c>
      <c r="D136" s="106"/>
      <c r="E136" s="106"/>
      <c r="F136" s="52">
        <v>1809</v>
      </c>
      <c r="G136" s="52">
        <v>213</v>
      </c>
      <c r="H136" s="33">
        <v>0.2</v>
      </c>
      <c r="I136" s="34">
        <f t="shared" si="35"/>
        <v>96.329250000000002</v>
      </c>
      <c r="J136" s="52"/>
      <c r="K136" s="35">
        <f t="shared" si="36"/>
        <v>-96.329250000000002</v>
      </c>
      <c r="L136" s="35" t="s">
        <v>19</v>
      </c>
      <c r="M136" s="54"/>
      <c r="N136" s="2">
        <v>4000</v>
      </c>
    </row>
    <row r="137" spans="1:14" ht="15.75" customHeight="1">
      <c r="A137" s="113"/>
      <c r="B137" s="37"/>
      <c r="C137" s="127"/>
      <c r="D137" s="128"/>
      <c r="E137" s="38"/>
      <c r="F137" s="38"/>
      <c r="G137" s="38"/>
      <c r="H137" s="39"/>
      <c r="I137" s="40">
        <f>SUM(I119:I136)</f>
        <v>1602.7739999999999</v>
      </c>
      <c r="J137" s="38">
        <f>SUM(J119:J119)</f>
        <v>0</v>
      </c>
      <c r="K137" s="41">
        <f>SUM(K119:K136)</f>
        <v>-1602.7739999999999</v>
      </c>
      <c r="L137" s="41" t="s">
        <v>19</v>
      </c>
      <c r="M137" s="47"/>
    </row>
    <row r="138" spans="1:14" ht="15.75" customHeight="1">
      <c r="A138" s="101"/>
      <c r="B138" s="98" t="s">
        <v>87</v>
      </c>
      <c r="C138" s="138" t="s">
        <v>61</v>
      </c>
      <c r="D138" s="87" t="s">
        <v>30</v>
      </c>
      <c r="E138" s="137" t="s">
        <v>83</v>
      </c>
      <c r="F138" s="137">
        <v>1809</v>
      </c>
      <c r="G138" s="138">
        <v>17</v>
      </c>
      <c r="H138" s="33">
        <v>0.2</v>
      </c>
      <c r="I138" s="34">
        <f t="shared" si="35"/>
        <v>10.250999999999999</v>
      </c>
      <c r="J138" s="85"/>
      <c r="K138" s="35"/>
      <c r="L138" s="35" t="s">
        <v>19</v>
      </c>
      <c r="M138" s="48"/>
      <c r="N138" s="2">
        <v>3000</v>
      </c>
    </row>
    <row r="139" spans="1:14" ht="15.75" customHeight="1">
      <c r="A139" s="102"/>
      <c r="B139" s="99"/>
      <c r="C139" s="138" t="s">
        <v>61</v>
      </c>
      <c r="D139" s="87" t="s">
        <v>30</v>
      </c>
      <c r="E139" s="137" t="s">
        <v>83</v>
      </c>
      <c r="F139" s="137">
        <v>1809</v>
      </c>
      <c r="G139" s="138">
        <v>17</v>
      </c>
      <c r="H139" s="33">
        <v>0.2</v>
      </c>
      <c r="I139" s="34">
        <f t="shared" si="35"/>
        <v>10.250999999999999</v>
      </c>
      <c r="J139" s="85"/>
      <c r="K139" s="35"/>
      <c r="L139" s="35" t="s">
        <v>19</v>
      </c>
      <c r="M139" s="48"/>
      <c r="N139" s="2">
        <v>3000</v>
      </c>
    </row>
    <row r="140" spans="1:14" ht="15.75" customHeight="1">
      <c r="A140" s="102"/>
      <c r="B140" s="99"/>
      <c r="C140" s="138" t="s">
        <v>61</v>
      </c>
      <c r="D140" s="87" t="s">
        <v>31</v>
      </c>
      <c r="E140" s="137" t="s">
        <v>88</v>
      </c>
      <c r="F140" s="137">
        <v>1809</v>
      </c>
      <c r="G140" s="138">
        <v>17</v>
      </c>
      <c r="H140" s="33">
        <v>0.2</v>
      </c>
      <c r="I140" s="34">
        <f t="shared" si="35"/>
        <v>10.250999999999999</v>
      </c>
      <c r="J140" s="85"/>
      <c r="K140" s="35"/>
      <c r="L140" s="35" t="s">
        <v>19</v>
      </c>
      <c r="M140" s="48"/>
      <c r="N140" s="2">
        <v>3000</v>
      </c>
    </row>
    <row r="141" spans="1:14" ht="15.75" customHeight="1">
      <c r="A141" s="102"/>
      <c r="B141" s="99"/>
      <c r="C141" s="138" t="s">
        <v>61</v>
      </c>
      <c r="D141" s="87" t="s">
        <v>31</v>
      </c>
      <c r="E141" s="137" t="s">
        <v>83</v>
      </c>
      <c r="F141" s="137">
        <v>1809</v>
      </c>
      <c r="G141" s="138">
        <v>17</v>
      </c>
      <c r="H141" s="33">
        <v>0.2</v>
      </c>
      <c r="I141" s="34">
        <f t="shared" si="35"/>
        <v>10.250999999999999</v>
      </c>
      <c r="J141" s="85"/>
      <c r="K141" s="35"/>
      <c r="L141" s="35" t="s">
        <v>19</v>
      </c>
      <c r="M141" s="48"/>
      <c r="N141" s="2">
        <v>3000</v>
      </c>
    </row>
    <row r="142" spans="1:14" ht="15.75" customHeight="1">
      <c r="A142" s="102"/>
      <c r="B142" s="99"/>
      <c r="C142" s="138" t="s">
        <v>61</v>
      </c>
      <c r="D142" s="137" t="s">
        <v>32</v>
      </c>
      <c r="E142" s="137" t="s">
        <v>89</v>
      </c>
      <c r="F142" s="137">
        <v>1809</v>
      </c>
      <c r="G142" s="138">
        <v>17</v>
      </c>
      <c r="H142" s="33">
        <v>0.2</v>
      </c>
      <c r="I142" s="34">
        <f t="shared" si="35"/>
        <v>10.250999999999999</v>
      </c>
      <c r="J142" s="85"/>
      <c r="K142" s="35"/>
      <c r="L142" s="35" t="s">
        <v>19</v>
      </c>
      <c r="M142" s="48"/>
      <c r="N142" s="2">
        <v>3000</v>
      </c>
    </row>
    <row r="143" spans="1:14" ht="15.75" customHeight="1">
      <c r="A143" s="102"/>
      <c r="B143" s="99"/>
      <c r="C143" s="138" t="s">
        <v>61</v>
      </c>
      <c r="D143" s="137" t="s">
        <v>33</v>
      </c>
      <c r="E143" s="137" t="s">
        <v>83</v>
      </c>
      <c r="F143" s="137">
        <v>1809</v>
      </c>
      <c r="G143" s="138">
        <v>17</v>
      </c>
      <c r="H143" s="33">
        <v>0.2</v>
      </c>
      <c r="I143" s="34">
        <f t="shared" si="35"/>
        <v>10.250999999999999</v>
      </c>
      <c r="J143" s="85"/>
      <c r="K143" s="35"/>
      <c r="L143" s="35" t="s">
        <v>19</v>
      </c>
      <c r="M143" s="48"/>
      <c r="N143" s="2">
        <v>3000</v>
      </c>
    </row>
    <row r="144" spans="1:14" ht="15.75" customHeight="1">
      <c r="A144" s="102"/>
      <c r="B144" s="99"/>
      <c r="C144" s="138" t="s">
        <v>61</v>
      </c>
      <c r="D144" s="137" t="s">
        <v>34</v>
      </c>
      <c r="E144" s="137" t="s">
        <v>83</v>
      </c>
      <c r="F144" s="137">
        <v>1809</v>
      </c>
      <c r="G144" s="138">
        <v>17</v>
      </c>
      <c r="H144" s="33">
        <v>0.2</v>
      </c>
      <c r="I144" s="34">
        <f t="shared" si="35"/>
        <v>10.250999999999999</v>
      </c>
      <c r="J144" s="85"/>
      <c r="K144" s="35"/>
      <c r="L144" s="35" t="s">
        <v>19</v>
      </c>
      <c r="M144" s="48"/>
      <c r="N144" s="2">
        <v>3000</v>
      </c>
    </row>
    <row r="145" spans="1:14" ht="15.75" customHeight="1">
      <c r="A145" s="103"/>
      <c r="B145" s="100"/>
      <c r="C145" s="138" t="s">
        <v>61</v>
      </c>
      <c r="D145" s="137" t="s">
        <v>35</v>
      </c>
      <c r="E145" s="137" t="s">
        <v>86</v>
      </c>
      <c r="F145" s="137">
        <v>1809</v>
      </c>
      <c r="G145" s="138">
        <v>17</v>
      </c>
      <c r="H145" s="33">
        <v>0.2</v>
      </c>
      <c r="I145" s="34">
        <f t="shared" si="35"/>
        <v>10.250999999999999</v>
      </c>
      <c r="J145" s="85"/>
      <c r="K145" s="35"/>
      <c r="L145" s="35" t="s">
        <v>19</v>
      </c>
      <c r="M145" s="48"/>
      <c r="N145" s="2">
        <v>3000</v>
      </c>
    </row>
    <row r="146" spans="1:14" ht="15.75" customHeight="1">
      <c r="A146" s="86"/>
      <c r="B146" s="37"/>
      <c r="C146" s="82"/>
      <c r="D146" s="83"/>
      <c r="E146" s="83"/>
      <c r="F146" s="84">
        <f>SUM(F138:F145)</f>
        <v>14472</v>
      </c>
      <c r="G146" s="84"/>
      <c r="H146" s="39"/>
      <c r="I146" s="40">
        <f>SUM(I138:I145)</f>
        <v>82.007999999999996</v>
      </c>
      <c r="J146" s="84"/>
      <c r="K146" s="40">
        <f>SUM(K138:K145)</f>
        <v>0</v>
      </c>
      <c r="L146" s="41"/>
      <c r="M146" s="51"/>
    </row>
    <row r="147" spans="1:14" ht="15.75" customHeight="1">
      <c r="A147" s="58"/>
      <c r="B147" s="69" t="s">
        <v>64</v>
      </c>
      <c r="C147" s="45"/>
      <c r="D147" s="74" t="s">
        <v>25</v>
      </c>
      <c r="E147" s="74" t="s">
        <v>25</v>
      </c>
      <c r="F147" s="52">
        <v>21696</v>
      </c>
      <c r="G147" s="52">
        <v>1</v>
      </c>
      <c r="H147" s="33">
        <v>0.02</v>
      </c>
      <c r="I147" s="34">
        <f t="shared" ref="I147:I148" si="37">G147*F147*1.02</f>
        <v>22129.920000000002</v>
      </c>
      <c r="J147" s="52"/>
      <c r="K147" s="35">
        <f t="shared" ref="K147:K155" si="38">J147-I147</f>
        <v>-22129.920000000002</v>
      </c>
      <c r="L147" s="35" t="s">
        <v>62</v>
      </c>
      <c r="M147" s="48"/>
    </row>
    <row r="148" spans="1:14" ht="15.75" customHeight="1">
      <c r="A148" s="58"/>
      <c r="B148" s="75" t="s">
        <v>65</v>
      </c>
      <c r="C148" s="45"/>
      <c r="D148" s="74" t="s">
        <v>25</v>
      </c>
      <c r="E148" s="74" t="s">
        <v>25</v>
      </c>
      <c r="F148" s="52">
        <v>21696</v>
      </c>
      <c r="G148" s="52">
        <v>1</v>
      </c>
      <c r="H148" s="33">
        <v>0.02</v>
      </c>
      <c r="I148" s="34">
        <f t="shared" si="37"/>
        <v>22129.920000000002</v>
      </c>
      <c r="J148" s="52"/>
      <c r="K148" s="35">
        <f t="shared" si="38"/>
        <v>-22129.920000000002</v>
      </c>
      <c r="L148" s="35" t="s">
        <v>62</v>
      </c>
      <c r="M148" s="48"/>
    </row>
    <row r="149" spans="1:14" ht="15.75" customHeight="1">
      <c r="A149" s="58"/>
      <c r="B149" s="55" t="s">
        <v>24</v>
      </c>
      <c r="C149" s="59"/>
      <c r="D149" s="74" t="s">
        <v>25</v>
      </c>
      <c r="E149" s="74" t="s">
        <v>25</v>
      </c>
      <c r="F149" s="52">
        <v>21696</v>
      </c>
      <c r="G149" s="34"/>
      <c r="H149" s="33">
        <v>0.02</v>
      </c>
      <c r="I149" s="34">
        <f>G149*F149*1.02</f>
        <v>0</v>
      </c>
      <c r="J149" s="52"/>
      <c r="K149" s="35">
        <f t="shared" si="38"/>
        <v>0</v>
      </c>
      <c r="L149" s="35" t="s">
        <v>15</v>
      </c>
      <c r="M149" s="60"/>
    </row>
    <row r="150" spans="1:14" ht="15.75" customHeight="1">
      <c r="A150" s="58"/>
      <c r="B150" s="55" t="s">
        <v>66</v>
      </c>
      <c r="C150" s="59"/>
      <c r="D150" s="74" t="s">
        <v>25</v>
      </c>
      <c r="E150" s="74" t="s">
        <v>25</v>
      </c>
      <c r="F150" s="52">
        <v>21696</v>
      </c>
      <c r="G150" s="34"/>
      <c r="H150" s="33">
        <v>0.02</v>
      </c>
      <c r="I150" s="34">
        <f>G150*F150*1.02</f>
        <v>0</v>
      </c>
      <c r="J150" s="52"/>
      <c r="K150" s="35">
        <f t="shared" si="38"/>
        <v>0</v>
      </c>
      <c r="L150" s="35" t="s">
        <v>15</v>
      </c>
      <c r="M150" s="60"/>
    </row>
    <row r="151" spans="1:14" ht="15.75" customHeight="1">
      <c r="A151" s="58"/>
      <c r="B151" s="61" t="s">
        <v>26</v>
      </c>
      <c r="C151" s="55" t="s">
        <v>25</v>
      </c>
      <c r="D151" s="74" t="s">
        <v>25</v>
      </c>
      <c r="E151" s="74" t="s">
        <v>25</v>
      </c>
      <c r="F151" s="52">
        <v>21696</v>
      </c>
      <c r="G151" s="34"/>
      <c r="H151" s="33">
        <v>0.02</v>
      </c>
      <c r="I151" s="34">
        <f>G151*F151*1.02</f>
        <v>0</v>
      </c>
      <c r="J151" s="52"/>
      <c r="K151" s="35">
        <f t="shared" si="38"/>
        <v>0</v>
      </c>
      <c r="L151" s="35" t="s">
        <v>15</v>
      </c>
      <c r="M151" s="60"/>
    </row>
    <row r="152" spans="1:14" ht="15.75" customHeight="1">
      <c r="A152" s="58"/>
      <c r="B152" s="55" t="s">
        <v>12</v>
      </c>
      <c r="C152" s="55" t="s">
        <v>25</v>
      </c>
      <c r="D152" s="74" t="s">
        <v>25</v>
      </c>
      <c r="E152" s="74" t="s">
        <v>25</v>
      </c>
      <c r="F152" s="52">
        <v>21696</v>
      </c>
      <c r="G152" s="34"/>
      <c r="H152" s="33">
        <v>0.01</v>
      </c>
      <c r="I152" s="34">
        <f t="shared" ref="I152" si="39">G152*F152*1.01</f>
        <v>0</v>
      </c>
      <c r="J152" s="52"/>
      <c r="K152" s="35">
        <f t="shared" si="38"/>
        <v>0</v>
      </c>
      <c r="L152" s="35" t="s">
        <v>16</v>
      </c>
      <c r="M152" s="60"/>
    </row>
    <row r="153" spans="1:14" ht="15.75" customHeight="1">
      <c r="A153" s="58"/>
      <c r="B153" s="55" t="s">
        <v>13</v>
      </c>
      <c r="C153" s="55" t="s">
        <v>25</v>
      </c>
      <c r="D153" s="74" t="s">
        <v>25</v>
      </c>
      <c r="E153" s="74" t="s">
        <v>25</v>
      </c>
      <c r="F153" s="52">
        <v>21696</v>
      </c>
      <c r="G153" s="34"/>
      <c r="H153" s="33">
        <v>0.02</v>
      </c>
      <c r="I153" s="34">
        <f t="shared" ref="I153:I155" si="40">G153*F153*1.02</f>
        <v>0</v>
      </c>
      <c r="J153" s="52"/>
      <c r="K153" s="35">
        <f t="shared" si="38"/>
        <v>0</v>
      </c>
      <c r="L153" s="35" t="s">
        <v>15</v>
      </c>
      <c r="M153" s="60"/>
    </row>
    <row r="154" spans="1:14" ht="15.75" customHeight="1">
      <c r="A154" s="58"/>
      <c r="B154" s="55" t="s">
        <v>14</v>
      </c>
      <c r="C154" s="55" t="s">
        <v>25</v>
      </c>
      <c r="D154" s="74" t="s">
        <v>25</v>
      </c>
      <c r="E154" s="74" t="s">
        <v>25</v>
      </c>
      <c r="F154" s="52">
        <v>21696</v>
      </c>
      <c r="G154" s="34"/>
      <c r="H154" s="33">
        <v>0.02</v>
      </c>
      <c r="I154" s="34">
        <f t="shared" si="40"/>
        <v>0</v>
      </c>
      <c r="J154" s="52"/>
      <c r="K154" s="35">
        <f t="shared" si="38"/>
        <v>0</v>
      </c>
      <c r="L154" s="35" t="s">
        <v>15</v>
      </c>
      <c r="M154" s="60"/>
    </row>
    <row r="155" spans="1:14" ht="14.4" thickBot="1">
      <c r="A155" s="58"/>
      <c r="B155" s="62" t="s">
        <v>17</v>
      </c>
      <c r="C155" s="55" t="s">
        <v>25</v>
      </c>
      <c r="D155" s="74" t="s">
        <v>25</v>
      </c>
      <c r="E155" s="74" t="s">
        <v>25</v>
      </c>
      <c r="F155" s="52">
        <v>21696</v>
      </c>
      <c r="G155" s="34"/>
      <c r="H155" s="33">
        <v>0.02</v>
      </c>
      <c r="I155" s="34">
        <f t="shared" si="40"/>
        <v>0</v>
      </c>
      <c r="J155" s="52"/>
      <c r="K155" s="35">
        <f t="shared" si="38"/>
        <v>0</v>
      </c>
      <c r="L155" s="35" t="s">
        <v>15</v>
      </c>
      <c r="M155" s="63"/>
    </row>
  </sheetData>
  <mergeCells count="52">
    <mergeCell ref="A138:A145"/>
    <mergeCell ref="C137:D137"/>
    <mergeCell ref="D131:D133"/>
    <mergeCell ref="E131:E133"/>
    <mergeCell ref="B138:B145"/>
    <mergeCell ref="B98:B103"/>
    <mergeCell ref="B105:B110"/>
    <mergeCell ref="B112:B117"/>
    <mergeCell ref="D134:D136"/>
    <mergeCell ref="E134:E136"/>
    <mergeCell ref="C12:D12"/>
    <mergeCell ref="A119:A137"/>
    <mergeCell ref="B119:B136"/>
    <mergeCell ref="D119:D121"/>
    <mergeCell ref="E119:E121"/>
    <mergeCell ref="D122:D124"/>
    <mergeCell ref="A70:A76"/>
    <mergeCell ref="B70:B75"/>
    <mergeCell ref="D70:D75"/>
    <mergeCell ref="E70:E75"/>
    <mergeCell ref="C76:D76"/>
    <mergeCell ref="E122:E124"/>
    <mergeCell ref="D125:D127"/>
    <mergeCell ref="E125:E127"/>
    <mergeCell ref="D128:D130"/>
    <mergeCell ref="E128:E130"/>
    <mergeCell ref="D7:E7"/>
    <mergeCell ref="D8:E8"/>
    <mergeCell ref="D9:E9"/>
    <mergeCell ref="D10:E10"/>
    <mergeCell ref="D11:E11"/>
    <mergeCell ref="A1:M1"/>
    <mergeCell ref="A2:M2"/>
    <mergeCell ref="A3:K3"/>
    <mergeCell ref="L3:M3"/>
    <mergeCell ref="A4:M4"/>
    <mergeCell ref="A98:A103"/>
    <mergeCell ref="A105:A110"/>
    <mergeCell ref="A112:A117"/>
    <mergeCell ref="C5:E5"/>
    <mergeCell ref="A77:A82"/>
    <mergeCell ref="B77:B82"/>
    <mergeCell ref="B84:B89"/>
    <mergeCell ref="B91:B96"/>
    <mergeCell ref="A84:A89"/>
    <mergeCell ref="A91:A96"/>
    <mergeCell ref="A56:A62"/>
    <mergeCell ref="A63:A69"/>
    <mergeCell ref="A6:A12"/>
    <mergeCell ref="B6:B11"/>
    <mergeCell ref="C6:C11"/>
    <mergeCell ref="D6:E6"/>
  </mergeCells>
  <pageMargins left="0.7" right="0.7" top="0.75" bottom="0.75" header="0.3" footer="0.3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3"/>
  <sheetViews>
    <sheetView topLeftCell="A22" zoomScale="115" zoomScaleNormal="115" workbookViewId="0">
      <selection activeCell="J38" sqref="J38"/>
    </sheetView>
  </sheetViews>
  <sheetFormatPr defaultColWidth="9.109375" defaultRowHeight="15.6"/>
  <cols>
    <col min="1" max="1" width="9.109375" style="1"/>
    <col min="2" max="2" width="10.44140625" style="1" bestFit="1" customWidth="1"/>
    <col min="3" max="3" width="12.5546875" style="1" bestFit="1" customWidth="1"/>
    <col min="4" max="4" width="17.33203125" style="1" bestFit="1" customWidth="1"/>
    <col min="5" max="8" width="9.33203125" style="1" bestFit="1" customWidth="1"/>
    <col min="9" max="9" width="10.109375" style="1" bestFit="1" customWidth="1"/>
    <col min="10" max="10" width="13.33203125" style="1" bestFit="1" customWidth="1"/>
    <col min="11" max="11" width="15" style="1" bestFit="1" customWidth="1"/>
    <col min="12" max="15" width="6.5546875" style="1" customWidth="1"/>
    <col min="16" max="16384" width="9.109375" style="1"/>
  </cols>
  <sheetData>
    <row r="2" spans="2:10">
      <c r="B2" s="130" t="s">
        <v>41</v>
      </c>
      <c r="C2" s="131" t="s">
        <v>42</v>
      </c>
      <c r="D2" s="13">
        <v>29</v>
      </c>
      <c r="E2" s="13">
        <v>30</v>
      </c>
      <c r="F2" s="13">
        <v>32</v>
      </c>
      <c r="G2" s="13">
        <v>34</v>
      </c>
      <c r="H2" s="13">
        <v>36</v>
      </c>
      <c r="I2" s="14" t="s">
        <v>43</v>
      </c>
      <c r="J2" s="133" t="s">
        <v>44</v>
      </c>
    </row>
    <row r="3" spans="2:10">
      <c r="B3" s="130"/>
      <c r="C3" s="131"/>
      <c r="D3" s="13">
        <v>1</v>
      </c>
      <c r="E3" s="13">
        <v>2</v>
      </c>
      <c r="F3" s="13">
        <v>2</v>
      </c>
      <c r="G3" s="13">
        <v>2</v>
      </c>
      <c r="H3" s="13">
        <v>1</v>
      </c>
      <c r="I3" s="16">
        <f>SUM(D3:H3)</f>
        <v>8</v>
      </c>
      <c r="J3" s="133"/>
    </row>
    <row r="4" spans="2:10">
      <c r="B4" s="132" t="s">
        <v>45</v>
      </c>
      <c r="C4" s="17" t="s">
        <v>30</v>
      </c>
      <c r="D4" s="18">
        <f t="shared" ref="D4:D11" si="0">I4/8</f>
        <v>225</v>
      </c>
      <c r="E4" s="18">
        <f t="shared" ref="E4:E11" si="1">I4/4</f>
        <v>450</v>
      </c>
      <c r="F4" s="18">
        <f t="shared" ref="F4:F11" si="2">I4/4</f>
        <v>450</v>
      </c>
      <c r="G4" s="18">
        <f t="shared" ref="G4:G11" si="3">I4/4</f>
        <v>450</v>
      </c>
      <c r="H4" s="18">
        <f t="shared" ref="H4:H11" si="4">I4/8</f>
        <v>225</v>
      </c>
      <c r="I4" s="18">
        <v>1800</v>
      </c>
      <c r="J4" s="18" t="s">
        <v>46</v>
      </c>
    </row>
    <row r="5" spans="2:10">
      <c r="B5" s="132"/>
      <c r="C5" s="17" t="s">
        <v>30</v>
      </c>
      <c r="D5" s="18">
        <f t="shared" si="0"/>
        <v>114</v>
      </c>
      <c r="E5" s="19">
        <f t="shared" si="1"/>
        <v>228</v>
      </c>
      <c r="F5" s="19">
        <f t="shared" si="2"/>
        <v>228</v>
      </c>
      <c r="G5" s="19">
        <f t="shared" si="3"/>
        <v>228</v>
      </c>
      <c r="H5" s="19">
        <f t="shared" si="4"/>
        <v>114</v>
      </c>
      <c r="I5" s="19">
        <v>912</v>
      </c>
      <c r="J5" s="19" t="s">
        <v>47</v>
      </c>
    </row>
    <row r="6" spans="2:10">
      <c r="B6" s="132"/>
      <c r="C6" s="20" t="s">
        <v>31</v>
      </c>
      <c r="D6" s="18">
        <f t="shared" si="0"/>
        <v>225</v>
      </c>
      <c r="E6" s="18">
        <f t="shared" si="1"/>
        <v>450</v>
      </c>
      <c r="F6" s="18">
        <f t="shared" si="2"/>
        <v>450</v>
      </c>
      <c r="G6" s="18">
        <f t="shared" si="3"/>
        <v>450</v>
      </c>
      <c r="H6" s="18">
        <f t="shared" si="4"/>
        <v>225</v>
      </c>
      <c r="I6" s="18">
        <v>1800</v>
      </c>
      <c r="J6" s="21" t="s">
        <v>46</v>
      </c>
    </row>
    <row r="7" spans="2:10">
      <c r="B7" s="132"/>
      <c r="C7" s="20" t="s">
        <v>31</v>
      </c>
      <c r="D7" s="18">
        <f t="shared" si="0"/>
        <v>114</v>
      </c>
      <c r="E7" s="18">
        <f t="shared" si="1"/>
        <v>228</v>
      </c>
      <c r="F7" s="18">
        <f t="shared" si="2"/>
        <v>228</v>
      </c>
      <c r="G7" s="18">
        <f t="shared" si="3"/>
        <v>228</v>
      </c>
      <c r="H7" s="18">
        <f t="shared" si="4"/>
        <v>114</v>
      </c>
      <c r="I7" s="19">
        <v>912</v>
      </c>
      <c r="J7" s="22" t="s">
        <v>47</v>
      </c>
    </row>
    <row r="8" spans="2:10">
      <c r="B8" s="132"/>
      <c r="C8" s="20" t="s">
        <v>32</v>
      </c>
      <c r="D8" s="18">
        <f t="shared" si="0"/>
        <v>225</v>
      </c>
      <c r="E8" s="18">
        <f t="shared" si="1"/>
        <v>450</v>
      </c>
      <c r="F8" s="18">
        <f t="shared" si="2"/>
        <v>450</v>
      </c>
      <c r="G8" s="18">
        <f t="shared" si="3"/>
        <v>450</v>
      </c>
      <c r="H8" s="18">
        <f t="shared" si="4"/>
        <v>225</v>
      </c>
      <c r="I8" s="18">
        <v>1800</v>
      </c>
      <c r="J8" s="21" t="s">
        <v>46</v>
      </c>
    </row>
    <row r="9" spans="2:10">
      <c r="B9" s="132"/>
      <c r="C9" s="20" t="s">
        <v>32</v>
      </c>
      <c r="D9" s="18">
        <f t="shared" si="0"/>
        <v>114</v>
      </c>
      <c r="E9" s="18">
        <f t="shared" si="1"/>
        <v>228</v>
      </c>
      <c r="F9" s="18">
        <f t="shared" si="2"/>
        <v>228</v>
      </c>
      <c r="G9" s="18">
        <f t="shared" si="3"/>
        <v>228</v>
      </c>
      <c r="H9" s="18">
        <f t="shared" si="4"/>
        <v>114</v>
      </c>
      <c r="I9" s="19">
        <v>912</v>
      </c>
      <c r="J9" s="22" t="s">
        <v>47</v>
      </c>
    </row>
    <row r="10" spans="2:10">
      <c r="B10" s="132"/>
      <c r="C10" s="20" t="s">
        <v>33</v>
      </c>
      <c r="D10" s="18">
        <f t="shared" si="0"/>
        <v>225</v>
      </c>
      <c r="E10" s="18">
        <f t="shared" si="1"/>
        <v>450</v>
      </c>
      <c r="F10" s="18">
        <f t="shared" si="2"/>
        <v>450</v>
      </c>
      <c r="G10" s="18">
        <f t="shared" si="3"/>
        <v>450</v>
      </c>
      <c r="H10" s="18">
        <f t="shared" si="4"/>
        <v>225</v>
      </c>
      <c r="I10" s="18">
        <v>1800</v>
      </c>
      <c r="J10" s="21" t="s">
        <v>46</v>
      </c>
    </row>
    <row r="11" spans="2:10">
      <c r="B11" s="132"/>
      <c r="C11" s="20" t="s">
        <v>33</v>
      </c>
      <c r="D11" s="18">
        <f t="shared" si="0"/>
        <v>114</v>
      </c>
      <c r="E11" s="18">
        <f t="shared" si="1"/>
        <v>228</v>
      </c>
      <c r="F11" s="18">
        <f t="shared" si="2"/>
        <v>228</v>
      </c>
      <c r="G11" s="18">
        <f t="shared" si="3"/>
        <v>228</v>
      </c>
      <c r="H11" s="18">
        <f t="shared" si="4"/>
        <v>114</v>
      </c>
      <c r="I11" s="19">
        <v>912</v>
      </c>
      <c r="J11" s="22" t="s">
        <v>47</v>
      </c>
    </row>
    <row r="12" spans="2:10">
      <c r="B12" s="132"/>
      <c r="C12" s="131" t="s">
        <v>42</v>
      </c>
      <c r="D12" s="23">
        <v>29</v>
      </c>
      <c r="E12" s="13">
        <v>30</v>
      </c>
      <c r="F12" s="13">
        <v>32</v>
      </c>
      <c r="G12" s="13">
        <v>34</v>
      </c>
      <c r="H12" s="13">
        <v>36</v>
      </c>
      <c r="I12" s="14" t="s">
        <v>43</v>
      </c>
      <c r="J12" s="134" t="s">
        <v>44</v>
      </c>
    </row>
    <row r="13" spans="2:10">
      <c r="B13" s="132"/>
      <c r="C13" s="131"/>
      <c r="D13" s="13">
        <v>1</v>
      </c>
      <c r="E13" s="13">
        <v>2</v>
      </c>
      <c r="F13" s="13">
        <v>2</v>
      </c>
      <c r="G13" s="13">
        <v>2</v>
      </c>
      <c r="H13" s="13">
        <v>1</v>
      </c>
      <c r="I13" s="16">
        <f>SUM(D13:H13)</f>
        <v>8</v>
      </c>
      <c r="J13" s="135"/>
    </row>
    <row r="14" spans="2:10">
      <c r="B14" s="132"/>
      <c r="C14" s="26" t="s">
        <v>30</v>
      </c>
      <c r="D14" s="18">
        <f t="shared" ref="D14:D21" si="5">I14/8</f>
        <v>225</v>
      </c>
      <c r="E14" s="18">
        <f t="shared" ref="E14:E21" si="6">I14/4</f>
        <v>450</v>
      </c>
      <c r="F14" s="18">
        <f t="shared" ref="F14:F21" si="7">I14/4</f>
        <v>450</v>
      </c>
      <c r="G14" s="18">
        <f t="shared" ref="G14:G21" si="8">I14/4</f>
        <v>450</v>
      </c>
      <c r="H14" s="18">
        <f t="shared" ref="H14:H21" si="9">I14/8</f>
        <v>225</v>
      </c>
      <c r="I14" s="18">
        <v>1800</v>
      </c>
      <c r="J14" s="21" t="s">
        <v>46</v>
      </c>
    </row>
    <row r="15" spans="2:10">
      <c r="B15" s="132"/>
      <c r="C15" s="26" t="s">
        <v>30</v>
      </c>
      <c r="D15" s="18">
        <f t="shared" si="5"/>
        <v>114</v>
      </c>
      <c r="E15" s="18">
        <f t="shared" si="6"/>
        <v>228</v>
      </c>
      <c r="F15" s="18">
        <f t="shared" si="7"/>
        <v>228</v>
      </c>
      <c r="G15" s="18">
        <f t="shared" si="8"/>
        <v>228</v>
      </c>
      <c r="H15" s="18">
        <f t="shared" si="9"/>
        <v>114</v>
      </c>
      <c r="I15" s="19">
        <v>912</v>
      </c>
      <c r="J15" s="22" t="s">
        <v>47</v>
      </c>
    </row>
    <row r="16" spans="2:10">
      <c r="B16" s="132"/>
      <c r="C16" s="26" t="s">
        <v>31</v>
      </c>
      <c r="D16" s="18">
        <f t="shared" si="5"/>
        <v>225</v>
      </c>
      <c r="E16" s="18">
        <f t="shared" si="6"/>
        <v>450</v>
      </c>
      <c r="F16" s="18">
        <f t="shared" si="7"/>
        <v>450</v>
      </c>
      <c r="G16" s="18">
        <f t="shared" si="8"/>
        <v>450</v>
      </c>
      <c r="H16" s="18">
        <f t="shared" si="9"/>
        <v>225</v>
      </c>
      <c r="I16" s="18">
        <v>1800</v>
      </c>
      <c r="J16" s="21" t="s">
        <v>46</v>
      </c>
    </row>
    <row r="17" spans="2:11">
      <c r="B17" s="132"/>
      <c r="C17" s="26" t="s">
        <v>31</v>
      </c>
      <c r="D17" s="18">
        <f t="shared" si="5"/>
        <v>114</v>
      </c>
      <c r="E17" s="18">
        <f t="shared" si="6"/>
        <v>228</v>
      </c>
      <c r="F17" s="18">
        <f t="shared" si="7"/>
        <v>228</v>
      </c>
      <c r="G17" s="18">
        <f t="shared" si="8"/>
        <v>228</v>
      </c>
      <c r="H17" s="18">
        <f t="shared" si="9"/>
        <v>114</v>
      </c>
      <c r="I17" s="19">
        <v>912</v>
      </c>
      <c r="J17" s="22" t="s">
        <v>47</v>
      </c>
    </row>
    <row r="18" spans="2:11">
      <c r="B18" s="132"/>
      <c r="C18" s="26" t="s">
        <v>34</v>
      </c>
      <c r="D18" s="18">
        <f t="shared" si="5"/>
        <v>225</v>
      </c>
      <c r="E18" s="18">
        <f t="shared" si="6"/>
        <v>450</v>
      </c>
      <c r="F18" s="18">
        <f t="shared" si="7"/>
        <v>450</v>
      </c>
      <c r="G18" s="18">
        <f t="shared" si="8"/>
        <v>450</v>
      </c>
      <c r="H18" s="18">
        <f t="shared" si="9"/>
        <v>225</v>
      </c>
      <c r="I18" s="18">
        <v>1800</v>
      </c>
      <c r="J18" s="21" t="s">
        <v>46</v>
      </c>
    </row>
    <row r="19" spans="2:11">
      <c r="B19" s="132"/>
      <c r="C19" s="26" t="s">
        <v>34</v>
      </c>
      <c r="D19" s="18">
        <f t="shared" si="5"/>
        <v>114</v>
      </c>
      <c r="E19" s="18">
        <f t="shared" si="6"/>
        <v>228</v>
      </c>
      <c r="F19" s="18">
        <f t="shared" si="7"/>
        <v>228</v>
      </c>
      <c r="G19" s="18">
        <f t="shared" si="8"/>
        <v>228</v>
      </c>
      <c r="H19" s="18">
        <f t="shared" si="9"/>
        <v>114</v>
      </c>
      <c r="I19" s="19">
        <v>912</v>
      </c>
      <c r="J19" s="22" t="s">
        <v>47</v>
      </c>
    </row>
    <row r="20" spans="2:11">
      <c r="B20" s="132"/>
      <c r="C20" s="26" t="s">
        <v>35</v>
      </c>
      <c r="D20" s="18">
        <f t="shared" si="5"/>
        <v>225</v>
      </c>
      <c r="E20" s="18">
        <f t="shared" si="6"/>
        <v>450</v>
      </c>
      <c r="F20" s="18">
        <f t="shared" si="7"/>
        <v>450</v>
      </c>
      <c r="G20" s="18">
        <f t="shared" si="8"/>
        <v>450</v>
      </c>
      <c r="H20" s="18">
        <f t="shared" si="9"/>
        <v>225</v>
      </c>
      <c r="I20" s="18">
        <v>1800</v>
      </c>
      <c r="J20" s="21" t="s">
        <v>46</v>
      </c>
    </row>
    <row r="21" spans="2:11">
      <c r="B21" s="132"/>
      <c r="C21" s="26" t="s">
        <v>35</v>
      </c>
      <c r="D21" s="18">
        <f t="shared" si="5"/>
        <v>114</v>
      </c>
      <c r="E21" s="18">
        <f t="shared" si="6"/>
        <v>228</v>
      </c>
      <c r="F21" s="18">
        <f t="shared" si="7"/>
        <v>228</v>
      </c>
      <c r="G21" s="18">
        <f t="shared" si="8"/>
        <v>228</v>
      </c>
      <c r="H21" s="18">
        <f t="shared" si="9"/>
        <v>114</v>
      </c>
      <c r="I21" s="19">
        <v>912</v>
      </c>
      <c r="J21" s="22" t="s">
        <v>47</v>
      </c>
    </row>
    <row r="24" spans="2:11">
      <c r="B24" s="130" t="s">
        <v>41</v>
      </c>
      <c r="C24" s="131" t="s">
        <v>42</v>
      </c>
      <c r="D24" s="13">
        <v>29</v>
      </c>
      <c r="E24" s="13">
        <v>30</v>
      </c>
      <c r="F24" s="13">
        <v>32</v>
      </c>
      <c r="G24" s="13">
        <v>34</v>
      </c>
      <c r="H24" s="13">
        <v>36</v>
      </c>
      <c r="I24" s="14">
        <v>38</v>
      </c>
      <c r="J24" s="14" t="s">
        <v>43</v>
      </c>
      <c r="K24" s="15" t="s">
        <v>44</v>
      </c>
    </row>
    <row r="25" spans="2:11">
      <c r="B25" s="130"/>
      <c r="C25" s="131"/>
      <c r="D25" s="13">
        <v>1</v>
      </c>
      <c r="E25" s="13">
        <v>2</v>
      </c>
      <c r="F25" s="13">
        <v>2</v>
      </c>
      <c r="G25" s="13">
        <v>2</v>
      </c>
      <c r="H25" s="13">
        <v>1</v>
      </c>
      <c r="I25" s="16">
        <v>1</v>
      </c>
      <c r="J25" s="16">
        <f>SUM(D25:I25)</f>
        <v>9</v>
      </c>
      <c r="K25" s="15"/>
    </row>
    <row r="26" spans="2:11">
      <c r="B26" s="132" t="s">
        <v>69</v>
      </c>
      <c r="C26" s="17" t="s">
        <v>30</v>
      </c>
      <c r="D26" s="18">
        <v>134</v>
      </c>
      <c r="E26" s="18">
        <v>268</v>
      </c>
      <c r="F26" s="18">
        <v>268</v>
      </c>
      <c r="G26" s="18">
        <v>268</v>
      </c>
      <c r="H26" s="18">
        <v>134</v>
      </c>
      <c r="I26" s="18">
        <v>134</v>
      </c>
      <c r="J26" s="18">
        <f>SUM(D26:I26)</f>
        <v>1206</v>
      </c>
      <c r="K26" s="18" t="s">
        <v>46</v>
      </c>
    </row>
    <row r="27" spans="2:11">
      <c r="B27" s="132"/>
      <c r="C27" s="17" t="s">
        <v>30</v>
      </c>
      <c r="D27" s="18">
        <v>67</v>
      </c>
      <c r="E27" s="19">
        <v>134</v>
      </c>
      <c r="F27" s="19">
        <v>134</v>
      </c>
      <c r="G27" s="19">
        <v>134</v>
      </c>
      <c r="H27" s="19">
        <v>67</v>
      </c>
      <c r="I27" s="19">
        <v>67</v>
      </c>
      <c r="J27" s="19">
        <f>SUM(D27:I27)</f>
        <v>603</v>
      </c>
      <c r="K27" s="19" t="s">
        <v>47</v>
      </c>
    </row>
    <row r="28" spans="2:11">
      <c r="B28" s="132"/>
      <c r="C28" s="20" t="s">
        <v>31</v>
      </c>
      <c r="D28" s="18">
        <v>134</v>
      </c>
      <c r="E28" s="18">
        <v>268</v>
      </c>
      <c r="F28" s="18">
        <v>268</v>
      </c>
      <c r="G28" s="18">
        <v>268</v>
      </c>
      <c r="H28" s="18">
        <v>134</v>
      </c>
      <c r="I28" s="18">
        <v>134</v>
      </c>
      <c r="J28" s="19">
        <f t="shared" ref="J28:J33" si="10">SUM(D28:I28)</f>
        <v>1206</v>
      </c>
      <c r="K28" s="21" t="s">
        <v>46</v>
      </c>
    </row>
    <row r="29" spans="2:11">
      <c r="B29" s="132"/>
      <c r="C29" s="20" t="s">
        <v>31</v>
      </c>
      <c r="D29" s="18">
        <v>67</v>
      </c>
      <c r="E29" s="19">
        <v>134</v>
      </c>
      <c r="F29" s="19">
        <v>134</v>
      </c>
      <c r="G29" s="19">
        <v>134</v>
      </c>
      <c r="H29" s="19">
        <v>67</v>
      </c>
      <c r="I29" s="19">
        <v>67</v>
      </c>
      <c r="J29" s="19">
        <f t="shared" si="10"/>
        <v>603</v>
      </c>
      <c r="K29" s="22" t="s">
        <v>47</v>
      </c>
    </row>
    <row r="30" spans="2:11">
      <c r="B30" s="132"/>
      <c r="C30" s="20" t="s">
        <v>32</v>
      </c>
      <c r="D30" s="18">
        <v>134</v>
      </c>
      <c r="E30" s="18">
        <v>268</v>
      </c>
      <c r="F30" s="18">
        <v>268</v>
      </c>
      <c r="G30" s="18">
        <v>268</v>
      </c>
      <c r="H30" s="18">
        <v>134</v>
      </c>
      <c r="I30" s="18">
        <v>134</v>
      </c>
      <c r="J30" s="19">
        <f t="shared" si="10"/>
        <v>1206</v>
      </c>
      <c r="K30" s="21" t="s">
        <v>46</v>
      </c>
    </row>
    <row r="31" spans="2:11">
      <c r="B31" s="132"/>
      <c r="C31" s="20" t="s">
        <v>32</v>
      </c>
      <c r="D31" s="18">
        <v>67</v>
      </c>
      <c r="E31" s="19">
        <v>134</v>
      </c>
      <c r="F31" s="19">
        <v>134</v>
      </c>
      <c r="G31" s="19">
        <v>134</v>
      </c>
      <c r="H31" s="19">
        <v>67</v>
      </c>
      <c r="I31" s="19">
        <v>67</v>
      </c>
      <c r="J31" s="19">
        <f t="shared" si="10"/>
        <v>603</v>
      </c>
      <c r="K31" s="22" t="s">
        <v>47</v>
      </c>
    </row>
    <row r="32" spans="2:11">
      <c r="B32" s="132"/>
      <c r="C32" s="20" t="s">
        <v>33</v>
      </c>
      <c r="D32" s="18">
        <v>134</v>
      </c>
      <c r="E32" s="18">
        <v>268</v>
      </c>
      <c r="F32" s="18">
        <v>268</v>
      </c>
      <c r="G32" s="18">
        <v>268</v>
      </c>
      <c r="H32" s="18">
        <v>134</v>
      </c>
      <c r="I32" s="18">
        <v>134</v>
      </c>
      <c r="J32" s="19">
        <f t="shared" si="10"/>
        <v>1206</v>
      </c>
      <c r="K32" s="21" t="s">
        <v>46</v>
      </c>
    </row>
    <row r="33" spans="2:11">
      <c r="B33" s="132"/>
      <c r="C33" s="20" t="s">
        <v>33</v>
      </c>
      <c r="D33" s="18">
        <v>67</v>
      </c>
      <c r="E33" s="19">
        <v>134</v>
      </c>
      <c r="F33" s="19">
        <v>134</v>
      </c>
      <c r="G33" s="19">
        <v>134</v>
      </c>
      <c r="H33" s="19">
        <v>67</v>
      </c>
      <c r="I33" s="19">
        <v>67</v>
      </c>
      <c r="J33" s="19">
        <f t="shared" si="10"/>
        <v>603</v>
      </c>
      <c r="K33" s="22" t="s">
        <v>47</v>
      </c>
    </row>
    <row r="34" spans="2:11">
      <c r="B34" s="132"/>
      <c r="C34" s="131" t="s">
        <v>42</v>
      </c>
      <c r="D34" s="13">
        <v>29</v>
      </c>
      <c r="E34" s="13">
        <v>30</v>
      </c>
      <c r="F34" s="13">
        <v>32</v>
      </c>
      <c r="G34" s="13">
        <v>34</v>
      </c>
      <c r="H34" s="13">
        <v>36</v>
      </c>
      <c r="I34" s="14">
        <v>38</v>
      </c>
      <c r="J34" s="14" t="s">
        <v>43</v>
      </c>
      <c r="K34" s="24" t="s">
        <v>44</v>
      </c>
    </row>
    <row r="35" spans="2:11">
      <c r="B35" s="132"/>
      <c r="C35" s="131"/>
      <c r="D35" s="13">
        <v>1</v>
      </c>
      <c r="E35" s="13">
        <v>2</v>
      </c>
      <c r="F35" s="13">
        <v>2</v>
      </c>
      <c r="G35" s="13">
        <v>2</v>
      </c>
      <c r="H35" s="13">
        <v>1</v>
      </c>
      <c r="I35" s="16">
        <v>1</v>
      </c>
      <c r="J35" s="16">
        <f>SUM(D35:I35)</f>
        <v>9</v>
      </c>
      <c r="K35" s="25"/>
    </row>
    <row r="36" spans="2:11">
      <c r="B36" s="132"/>
      <c r="C36" s="26" t="s">
        <v>30</v>
      </c>
      <c r="D36" s="18">
        <v>134</v>
      </c>
      <c r="E36" s="18">
        <v>268</v>
      </c>
      <c r="F36" s="18">
        <v>268</v>
      </c>
      <c r="G36" s="18">
        <v>268</v>
      </c>
      <c r="H36" s="18">
        <v>134</v>
      </c>
      <c r="I36" s="18">
        <v>134</v>
      </c>
      <c r="J36" s="19">
        <f t="shared" ref="J36:J43" si="11">SUM(D36:I36)</f>
        <v>1206</v>
      </c>
      <c r="K36" s="21" t="s">
        <v>46</v>
      </c>
    </row>
    <row r="37" spans="2:11">
      <c r="B37" s="132"/>
      <c r="C37" s="26" t="s">
        <v>30</v>
      </c>
      <c r="D37" s="18">
        <v>67</v>
      </c>
      <c r="E37" s="19">
        <v>134</v>
      </c>
      <c r="F37" s="19">
        <v>134</v>
      </c>
      <c r="G37" s="19">
        <v>134</v>
      </c>
      <c r="H37" s="19">
        <v>67</v>
      </c>
      <c r="I37" s="19">
        <v>67</v>
      </c>
      <c r="J37" s="19">
        <f t="shared" si="11"/>
        <v>603</v>
      </c>
      <c r="K37" s="22" t="s">
        <v>47</v>
      </c>
    </row>
    <row r="38" spans="2:11">
      <c r="B38" s="132"/>
      <c r="C38" s="26" t="s">
        <v>31</v>
      </c>
      <c r="D38" s="18">
        <v>134</v>
      </c>
      <c r="E38" s="18">
        <v>268</v>
      </c>
      <c r="F38" s="18">
        <v>268</v>
      </c>
      <c r="G38" s="18">
        <v>268</v>
      </c>
      <c r="H38" s="18">
        <v>134</v>
      </c>
      <c r="I38" s="18">
        <v>134</v>
      </c>
      <c r="J38" s="19">
        <f t="shared" si="11"/>
        <v>1206</v>
      </c>
      <c r="K38" s="21" t="s">
        <v>46</v>
      </c>
    </row>
    <row r="39" spans="2:11">
      <c r="B39" s="132"/>
      <c r="C39" s="26" t="s">
        <v>31</v>
      </c>
      <c r="D39" s="18">
        <v>67</v>
      </c>
      <c r="E39" s="19">
        <v>134</v>
      </c>
      <c r="F39" s="19">
        <v>134</v>
      </c>
      <c r="G39" s="19">
        <v>134</v>
      </c>
      <c r="H39" s="19">
        <v>67</v>
      </c>
      <c r="I39" s="19">
        <v>67</v>
      </c>
      <c r="J39" s="19">
        <f t="shared" si="11"/>
        <v>603</v>
      </c>
      <c r="K39" s="22" t="s">
        <v>47</v>
      </c>
    </row>
    <row r="40" spans="2:11">
      <c r="B40" s="132"/>
      <c r="C40" s="26" t="s">
        <v>34</v>
      </c>
      <c r="D40" s="18">
        <v>134</v>
      </c>
      <c r="E40" s="18">
        <v>268</v>
      </c>
      <c r="F40" s="18">
        <v>268</v>
      </c>
      <c r="G40" s="18">
        <v>268</v>
      </c>
      <c r="H40" s="18">
        <v>134</v>
      </c>
      <c r="I40" s="18">
        <v>134</v>
      </c>
      <c r="J40" s="19">
        <f t="shared" si="11"/>
        <v>1206</v>
      </c>
      <c r="K40" s="21" t="s">
        <v>46</v>
      </c>
    </row>
    <row r="41" spans="2:11">
      <c r="B41" s="132"/>
      <c r="C41" s="26" t="s">
        <v>34</v>
      </c>
      <c r="D41" s="18">
        <v>67</v>
      </c>
      <c r="E41" s="19">
        <v>134</v>
      </c>
      <c r="F41" s="19">
        <v>134</v>
      </c>
      <c r="G41" s="19">
        <v>134</v>
      </c>
      <c r="H41" s="19">
        <v>67</v>
      </c>
      <c r="I41" s="19">
        <v>67</v>
      </c>
      <c r="J41" s="19">
        <f t="shared" si="11"/>
        <v>603</v>
      </c>
      <c r="K41" s="22" t="s">
        <v>47</v>
      </c>
    </row>
    <row r="42" spans="2:11">
      <c r="B42" s="132"/>
      <c r="C42" s="26" t="s">
        <v>35</v>
      </c>
      <c r="D42" s="18">
        <v>134</v>
      </c>
      <c r="E42" s="18">
        <v>268</v>
      </c>
      <c r="F42" s="18">
        <v>268</v>
      </c>
      <c r="G42" s="18">
        <v>268</v>
      </c>
      <c r="H42" s="18">
        <v>134</v>
      </c>
      <c r="I42" s="18">
        <v>134</v>
      </c>
      <c r="J42" s="19">
        <f t="shared" si="11"/>
        <v>1206</v>
      </c>
      <c r="K42" s="21" t="s">
        <v>46</v>
      </c>
    </row>
    <row r="43" spans="2:11">
      <c r="B43" s="132"/>
      <c r="C43" s="26" t="s">
        <v>35</v>
      </c>
      <c r="D43" s="18">
        <v>67</v>
      </c>
      <c r="E43" s="19">
        <v>134</v>
      </c>
      <c r="F43" s="19">
        <v>134</v>
      </c>
      <c r="G43" s="19">
        <v>134</v>
      </c>
      <c r="H43" s="19">
        <v>67</v>
      </c>
      <c r="I43" s="19">
        <v>67</v>
      </c>
      <c r="J43" s="19">
        <f t="shared" si="11"/>
        <v>603</v>
      </c>
      <c r="K43" s="22" t="s">
        <v>47</v>
      </c>
    </row>
  </sheetData>
  <mergeCells count="10">
    <mergeCell ref="B24:B25"/>
    <mergeCell ref="C24:C25"/>
    <mergeCell ref="B26:B43"/>
    <mergeCell ref="C34:C35"/>
    <mergeCell ref="J2:J3"/>
    <mergeCell ref="B4:B21"/>
    <mergeCell ref="C12:C13"/>
    <mergeCell ref="J12:J13"/>
    <mergeCell ref="B2:B3"/>
    <mergeCell ref="C2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CCH-4595</vt:lpstr>
      <vt:lpstr>CSH-4595</vt:lpstr>
      <vt:lpstr>Sheet1</vt:lpstr>
      <vt:lpstr>'CCH-4595'!Print_Area</vt:lpstr>
      <vt:lpstr>'CSH-4595'!Print_Area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HASAN</cp:lastModifiedBy>
  <cp:lastPrinted>2023-01-10T11:01:23Z</cp:lastPrinted>
  <dcterms:created xsi:type="dcterms:W3CDTF">2019-08-06T04:06:32Z</dcterms:created>
  <dcterms:modified xsi:type="dcterms:W3CDTF">2025-02-11T09:02:12Z</dcterms:modified>
</cp:coreProperties>
</file>